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grc\Projects\HLP_reporting_suite\2020\Financials\"/>
    </mc:Choice>
  </mc:AlternateContent>
  <bookViews>
    <workbookView xWindow="0" yWindow="0" windowWidth="21574" windowHeight="8400" firstSheet="1" activeTab="10"/>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 name="Jul 2020" sheetId="17" r:id="rId9"/>
    <sheet name="Aug 2020" sheetId="18" r:id="rId10"/>
    <sheet name="Sep 2020" sheetId="19"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9" l="1"/>
  <c r="O12" i="19"/>
  <c r="K14" i="19"/>
  <c r="K15" i="19"/>
  <c r="K16" i="19"/>
  <c r="K17" i="19"/>
  <c r="K18" i="19"/>
  <c r="K19" i="19"/>
  <c r="K20" i="19"/>
  <c r="K13" i="19"/>
  <c r="I21" i="19"/>
  <c r="J21" i="19"/>
  <c r="K12" i="19"/>
  <c r="H21" i="19"/>
  <c r="G21" i="19"/>
  <c r="F21" i="19"/>
  <c r="E21" i="19"/>
  <c r="D21" i="19"/>
  <c r="C21" i="19"/>
  <c r="B21" i="19"/>
  <c r="L20" i="19"/>
  <c r="M20" i="19" s="1"/>
  <c r="N20" i="19" s="1"/>
  <c r="L19" i="19"/>
  <c r="M19" i="19" s="1"/>
  <c r="N19" i="19" s="1"/>
  <c r="L18" i="19"/>
  <c r="M18" i="19" s="1"/>
  <c r="N18" i="19" s="1"/>
  <c r="L17" i="19"/>
  <c r="L16" i="19"/>
  <c r="L15" i="19"/>
  <c r="M15" i="19" s="1"/>
  <c r="N15" i="19" s="1"/>
  <c r="L14" i="19"/>
  <c r="M14" i="19" s="1"/>
  <c r="N14" i="19" s="1"/>
  <c r="L13" i="19"/>
  <c r="M13" i="19" s="1"/>
  <c r="N13" i="19" s="1"/>
  <c r="L12" i="19"/>
  <c r="B6" i="19"/>
  <c r="B5" i="19"/>
  <c r="K21" i="19" l="1"/>
  <c r="M16" i="19"/>
  <c r="N16" i="19" s="1"/>
  <c r="M17" i="19"/>
  <c r="N17" i="19" s="1"/>
  <c r="M12" i="19"/>
  <c r="N12" i="19" s="1"/>
  <c r="B7" i="19"/>
  <c r="L21" i="19"/>
  <c r="N18" i="18"/>
  <c r="N12" i="18"/>
  <c r="J21" i="18"/>
  <c r="J12" i="18"/>
  <c r="H21" i="18"/>
  <c r="G21" i="18"/>
  <c r="F21" i="18"/>
  <c r="E21" i="18"/>
  <c r="D21" i="18"/>
  <c r="C21" i="18"/>
  <c r="B21" i="18"/>
  <c r="K20" i="18"/>
  <c r="L20" i="18" s="1"/>
  <c r="M20" i="18" s="1"/>
  <c r="J20" i="18"/>
  <c r="K19" i="18"/>
  <c r="L19" i="18" s="1"/>
  <c r="M19" i="18" s="1"/>
  <c r="J19" i="18"/>
  <c r="K18" i="18"/>
  <c r="L18" i="18" s="1"/>
  <c r="M18" i="18" s="1"/>
  <c r="J18" i="18"/>
  <c r="K17" i="18"/>
  <c r="J17" i="18"/>
  <c r="K16" i="18"/>
  <c r="L16" i="18" s="1"/>
  <c r="M16" i="18" s="1"/>
  <c r="J16" i="18"/>
  <c r="K15" i="18"/>
  <c r="L15" i="18" s="1"/>
  <c r="M15" i="18" s="1"/>
  <c r="J15" i="18"/>
  <c r="K14" i="18"/>
  <c r="J14" i="18"/>
  <c r="L14" i="18" s="1"/>
  <c r="M14" i="18" s="1"/>
  <c r="K13" i="18"/>
  <c r="L13" i="18" s="1"/>
  <c r="M13" i="18" s="1"/>
  <c r="J13" i="18"/>
  <c r="K12" i="18"/>
  <c r="B6" i="18"/>
  <c r="B5" i="18"/>
  <c r="B7" i="18" s="1"/>
  <c r="M21" i="19" l="1"/>
  <c r="N21" i="19" s="1"/>
  <c r="K21" i="18"/>
  <c r="L21" i="18" s="1"/>
  <c r="M21" i="18" s="1"/>
  <c r="L17" i="18"/>
  <c r="M17" i="18" s="1"/>
  <c r="L12" i="18"/>
  <c r="M12" i="18" s="1"/>
  <c r="M18" i="17"/>
  <c r="M12" i="17"/>
  <c r="I21" i="17"/>
  <c r="I19" i="17"/>
  <c r="I12" i="17"/>
  <c r="H21" i="17"/>
  <c r="G21" i="17"/>
  <c r="F21" i="17"/>
  <c r="E21" i="17"/>
  <c r="D21" i="17"/>
  <c r="C21" i="17"/>
  <c r="B21" i="17"/>
  <c r="J20" i="17"/>
  <c r="I20" i="17"/>
  <c r="J19" i="17"/>
  <c r="K19" i="17" s="1"/>
  <c r="L19" i="17" s="1"/>
  <c r="J18" i="17"/>
  <c r="K18" i="17" s="1"/>
  <c r="L18" i="17" s="1"/>
  <c r="I18" i="17"/>
  <c r="J17" i="17"/>
  <c r="K17" i="17" s="1"/>
  <c r="L17" i="17" s="1"/>
  <c r="I17" i="17"/>
  <c r="J16" i="17"/>
  <c r="K16" i="17" s="1"/>
  <c r="L16" i="17" s="1"/>
  <c r="I16" i="17"/>
  <c r="J15" i="17"/>
  <c r="I15" i="17"/>
  <c r="J14" i="17"/>
  <c r="I14" i="17"/>
  <c r="J13" i="17"/>
  <c r="I13" i="17"/>
  <c r="J12" i="17"/>
  <c r="B6" i="17"/>
  <c r="B5" i="17"/>
  <c r="B7" i="17" s="1"/>
  <c r="K13" i="17" l="1"/>
  <c r="L13" i="17" s="1"/>
  <c r="K15" i="17"/>
  <c r="L15" i="17" s="1"/>
  <c r="K14" i="17"/>
  <c r="L14" i="17" s="1"/>
  <c r="K12" i="17"/>
  <c r="L12" i="17" s="1"/>
  <c r="K20" i="17"/>
  <c r="L20" i="17" s="1"/>
  <c r="J21" i="17"/>
  <c r="L18" i="16"/>
  <c r="G21" i="16"/>
  <c r="L12" i="16"/>
  <c r="H13" i="16"/>
  <c r="H14" i="16"/>
  <c r="H15" i="16"/>
  <c r="H16" i="16"/>
  <c r="H17" i="16"/>
  <c r="H18" i="16"/>
  <c r="H19" i="16"/>
  <c r="H20" i="16"/>
  <c r="H12" i="16"/>
  <c r="F21" i="16"/>
  <c r="E21" i="16"/>
  <c r="D21" i="16"/>
  <c r="C21" i="16"/>
  <c r="B21" i="16"/>
  <c r="I20" i="16"/>
  <c r="J20" i="16" s="1"/>
  <c r="K20" i="16" s="1"/>
  <c r="I19" i="16"/>
  <c r="I18" i="16"/>
  <c r="I17" i="16"/>
  <c r="I16" i="16"/>
  <c r="I15" i="16"/>
  <c r="I14" i="16"/>
  <c r="I13" i="16"/>
  <c r="I12" i="16"/>
  <c r="B6" i="16"/>
  <c r="B5" i="16"/>
  <c r="K21" i="17" l="1"/>
  <c r="L21" i="17" s="1"/>
  <c r="J16" i="16"/>
  <c r="K16" i="16" s="1"/>
  <c r="J17" i="16"/>
  <c r="K17" i="16" s="1"/>
  <c r="J18" i="16"/>
  <c r="K18" i="16" s="1"/>
  <c r="J15" i="16"/>
  <c r="K15" i="16" s="1"/>
  <c r="J13" i="16"/>
  <c r="K13" i="16" s="1"/>
  <c r="J14" i="16"/>
  <c r="K14" i="16" s="1"/>
  <c r="J19" i="16"/>
  <c r="K19" i="16" s="1"/>
  <c r="H21" i="16"/>
  <c r="J21" i="16" s="1"/>
  <c r="K21" i="16" s="1"/>
  <c r="B7"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H21" i="15" s="1"/>
  <c r="B6" i="15"/>
  <c r="B5" i="15"/>
  <c r="B7" i="15" s="1"/>
  <c r="I18" i="15" l="1"/>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B6" i="14"/>
  <c r="B5" i="14"/>
  <c r="D21" i="13"/>
  <c r="E13" i="13"/>
  <c r="E14" i="13"/>
  <c r="E15" i="13"/>
  <c r="E16" i="13"/>
  <c r="E17" i="13"/>
  <c r="E18" i="13"/>
  <c r="E19" i="13"/>
  <c r="E20" i="13"/>
  <c r="E12" i="13"/>
  <c r="C21" i="13"/>
  <c r="B21" i="13"/>
  <c r="F20" i="13"/>
  <c r="H20" i="13" s="1"/>
  <c r="F19" i="13"/>
  <c r="J18" i="13"/>
  <c r="F18" i="13"/>
  <c r="F17" i="13"/>
  <c r="F16" i="13"/>
  <c r="F15" i="13"/>
  <c r="F14" i="13"/>
  <c r="H14" i="13" s="1"/>
  <c r="I14" i="13" s="1"/>
  <c r="F13" i="13"/>
  <c r="G13" i="13" s="1"/>
  <c r="J12" i="13"/>
  <c r="F12" i="13"/>
  <c r="B6" i="13"/>
  <c r="B5" i="13"/>
  <c r="B7" i="14" l="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B7" i="13"/>
  <c r="G20" i="13"/>
  <c r="H18" i="13"/>
  <c r="I18" i="13" s="1"/>
  <c r="G15" i="13"/>
  <c r="G16" i="13"/>
  <c r="H13" i="13"/>
  <c r="G14" i="13"/>
  <c r="F21" i="13"/>
  <c r="G12" i="13"/>
  <c r="G19" i="13"/>
  <c r="I18" i="12"/>
  <c r="I12" i="12"/>
  <c r="D21" i="12"/>
  <c r="D13" i="12"/>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B6" i="12"/>
  <c r="B5" i="12"/>
  <c r="B7" i="12" s="1"/>
  <c r="G17" i="12" l="1"/>
  <c r="H17" i="12" s="1"/>
  <c r="G14" i="12"/>
  <c r="H14" i="12" s="1"/>
  <c r="F12" i="12"/>
  <c r="F15" i="12"/>
  <c r="F20" i="12"/>
  <c r="G18" i="12"/>
  <c r="H18" i="12" s="1"/>
  <c r="G13" i="12"/>
  <c r="F16" i="12"/>
  <c r="E21" i="12"/>
  <c r="F19" i="12"/>
  <c r="B5" i="11"/>
  <c r="G21" i="12" l="1"/>
  <c r="H21" i="12" s="1"/>
  <c r="F21" i="12"/>
  <c r="B6" i="11"/>
  <c r="H35" i="10" l="1"/>
  <c r="F35" i="10"/>
  <c r="H34" i="10"/>
  <c r="F34" i="10"/>
  <c r="D35" i="10"/>
  <c r="F14" i="10" l="1"/>
  <c r="G14" i="10"/>
  <c r="H14" i="10"/>
  <c r="I14" i="10"/>
  <c r="J14" i="10"/>
  <c r="K14" i="10"/>
  <c r="L14" i="10"/>
  <c r="M14" i="10"/>
  <c r="F31" i="10"/>
  <c r="G31" i="10"/>
  <c r="H31" i="10"/>
  <c r="E14" i="10"/>
  <c r="D13" i="10"/>
  <c r="D14" i="10" s="1"/>
  <c r="B7" i="11"/>
  <c r="C15" i="11" l="1"/>
  <c r="D13" i="11"/>
  <c r="D14" i="11"/>
  <c r="D15" i="11"/>
  <c r="D16" i="11"/>
  <c r="D17" i="11"/>
  <c r="D18" i="11"/>
  <c r="D19" i="11"/>
  <c r="D12" i="11"/>
  <c r="B31" i="10"/>
  <c r="B14" i="10" l="1"/>
  <c r="F15" i="11"/>
  <c r="G15" i="11" s="1"/>
  <c r="D20" i="11"/>
  <c r="E15" i="11"/>
  <c r="D31" i="10" l="1"/>
  <c r="H18" i="11"/>
  <c r="H12" i="11"/>
  <c r="C12" i="11"/>
  <c r="F12" i="11" s="1"/>
  <c r="G12" i="11" s="1"/>
  <c r="C13" i="11"/>
  <c r="F13" i="11" s="1"/>
  <c r="C14" i="11"/>
  <c r="E14" i="11" s="1"/>
  <c r="C16" i="11"/>
  <c r="E16" i="11" s="1"/>
  <c r="C17" i="11"/>
  <c r="F17" i="11" s="1"/>
  <c r="G17" i="11" s="1"/>
  <c r="C18" i="11"/>
  <c r="F18" i="11" s="1"/>
  <c r="G18" i="11" s="1"/>
  <c r="C19" i="11"/>
  <c r="E19" i="11" s="1"/>
  <c r="C20" i="11"/>
  <c r="E20" i="11" s="1"/>
  <c r="F20" i="11"/>
  <c r="G20" i="11" s="1"/>
  <c r="B20" i="9"/>
  <c r="C20" i="9"/>
  <c r="B21" i="9"/>
  <c r="C21" i="9"/>
  <c r="B22" i="9"/>
  <c r="C22" i="9"/>
  <c r="B23" i="9"/>
  <c r="C23" i="9"/>
  <c r="B24" i="9"/>
  <c r="C24" i="9"/>
  <c r="B25" i="9"/>
  <c r="C25" i="9"/>
  <c r="B26" i="9"/>
  <c r="C26" i="9"/>
  <c r="B27" i="9"/>
  <c r="C27" i="9"/>
  <c r="C28" i="9"/>
  <c r="B29" i="9"/>
  <c r="C29" i="9"/>
  <c r="B30" i="9"/>
  <c r="C30" i="9"/>
  <c r="B12" i="9"/>
  <c r="D28" i="9"/>
  <c r="C13" i="9"/>
  <c r="D23" i="9"/>
  <c r="D24" i="9"/>
  <c r="D25" i="9"/>
  <c r="D20" i="9"/>
  <c r="G27" i="9"/>
  <c r="E29" i="9"/>
  <c r="F27" i="9"/>
  <c r="F26" i="9"/>
  <c r="F25" i="9"/>
  <c r="F24" i="9"/>
  <c r="F23" i="9"/>
  <c r="F22" i="9"/>
  <c r="F21" i="9"/>
  <c r="D13" i="9"/>
  <c r="D22" i="9"/>
  <c r="D21" i="9"/>
  <c r="D29" i="9"/>
  <c r="D27" i="9"/>
  <c r="D26" i="9"/>
  <c r="F29" i="9"/>
  <c r="D30" i="9"/>
  <c r="F19" i="11" l="1"/>
  <c r="G19" i="11" s="1"/>
  <c r="B34" i="10"/>
  <c r="E18" i="11"/>
  <c r="E13" i="11"/>
  <c r="E12" i="11"/>
  <c r="F16" i="11"/>
  <c r="G16" i="11" s="1"/>
  <c r="E17" i="11"/>
  <c r="F14" i="11"/>
  <c r="G14" i="11" s="1"/>
  <c r="B35" i="10" l="1"/>
  <c r="B21" i="11"/>
  <c r="C21" i="11" s="1"/>
  <c r="D21" i="11" l="1"/>
  <c r="F21" i="11" l="1"/>
  <c r="G21" i="11" s="1"/>
  <c r="E21" i="11"/>
</calcChain>
</file>

<file path=xl/sharedStrings.xml><?xml version="1.0" encoding="utf-8"?>
<sst xmlns="http://schemas.openxmlformats.org/spreadsheetml/2006/main" count="423" uniqueCount="139">
  <si>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</si>
  <si>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</si>
  <si>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</si>
  <si>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</si>
  <si>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</si>
  <si>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</si>
  <si>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</si>
  <si>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</si>
  <si>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</si>
  <si>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</si>
  <si>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</si>
  <si>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</si>
  <si>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</si>
  <si>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</si>
  <si>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</si>
  <si>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</si>
  <si>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</si>
  <si>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</si>
  <si>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</si>
  <si>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</si>
  <si>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</si>
  <si>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</si>
  <si>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</si>
  <si>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</si>
  <si>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</si>
  <si>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</si>
  <si>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</si>
  <si>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</si>
  <si>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</si>
  <si>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</si>
  <si>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</si>
  <si>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</si>
  <si>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</si>
  <si>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</si>
  <si>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</si>
  <si>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</si>
  <si>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</si>
  <si>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</si>
  <si>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</si>
  <si>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</si>
  <si>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</si>
  <si>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</si>
  <si>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</si>
  <si>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</si>
  <si>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</si>
  <si>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</si>
  <si>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</si>
  <si>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</si>
  <si>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</si>
  <si>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</si>
  <si>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</si>
  <si>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</si>
  <si>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</si>
  <si>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</si>
  <si>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</si>
  <si>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</si>
  <si>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</si>
  <si>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</si>
  <si>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</si>
  <si>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</si>
  <si>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</si>
  <si>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</si>
  <si>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</si>
  <si>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</si>
  <si>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</si>
  <si>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</si>
  <si>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</si>
  <si>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</si>
  <si>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</si>
  <si>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</si>
  <si>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</si>
  <si>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</si>
  <si>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</si>
  <si>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</si>
  <si>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</si>
  <si>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</si>
  <si>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</si>
  <si>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</si>
  <si>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</si>
  <si>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</si>
  <si>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</si>
  <si>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</si>
  <si>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</si>
  <si>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</si>
  <si>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</si>
  <si>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</si>
  <si>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</si>
  <si>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</si>
  <si>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</si>
  <si>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</si>
  <si>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</si>
  <si>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</si>
  <si>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</si>
  <si>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</si>
  <si>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</si>
  <si>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</si>
  <si>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</si>
  <si>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</si>
  <si>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</si>
  <si>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</si>
  <si>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</si>
  <si>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</si>
  <si>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</si>
  <si>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</si>
  <si>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</si>
  <si>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</si>
  <si>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</si>
  <si>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</si>
  <si>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</si>
  <si>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</si>
  <si>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</si>
  <si>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</si>
  <si>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</si>
  <si>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</si>
  <si>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</si>
  <si>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</si>
  <si>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</si>
  <si>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</si>
  <si>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</si>
  <si>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</si>
  <si>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</si>
  <si>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</si>
  <si>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</si>
  <si>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</si>
  <si>
    <t>HLPORS Financial Report Jun 2020</t>
  </si>
  <si>
    <t>HLPORS Financial Report Jul 2020</t>
  </si>
  <si>
    <t>HLPORS Financial Report May 2020</t>
  </si>
  <si>
    <t>HLPORS Financial Report Apr 2020</t>
  </si>
  <si>
    <t>HLPORS Financial Report Mar 2020</t>
  </si>
  <si>
    <t>HLPORS Financial Report Feb 2020</t>
  </si>
  <si>
    <t>Jul 1 -31</t>
  </si>
  <si>
    <t>June budget report and preparing 2020 Subscriber Agreements</t>
  </si>
  <si>
    <t>Investigating problem of Boundary Ungulates not changing when applying an update - Ron never wrote code to do this</t>
  </si>
  <si>
    <t>June budget report and distributing and collecting 2020 Subscriber Agreements</t>
  </si>
  <si>
    <t>Aug 1 - 31</t>
  </si>
  <si>
    <t>Sep 1 - 30</t>
  </si>
  <si>
    <t>Aug budget report and preparing and sending invoices</t>
  </si>
  <si>
    <t>Initial download of data layers from data catalog</t>
  </si>
  <si>
    <t>Fixed a problem with reports raised by Richard Marchand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</si>
</sst>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0"/>
  <sheetViews>
    <sheetView workbookViewId="0">
      <selection activeCell="B4" sqref="B4:B13"/>
    </sheetView>
  </sheetViews>
  <sheetFormatPr defaultRowHeight="14.6" x14ac:dyDescent="0.4"/>
  <cols>
    <col min="1" max="1" width="27.53515625" bestFit="1" customWidth="1"/>
    <col min="2" max="2" width="21.84375" customWidth="1"/>
    <col min="3" max="3" width="14.84375" customWidth="1"/>
    <col min="4" max="4" width="14.3828125" customWidth="1"/>
    <col min="5" max="5" width="30.3046875" bestFit="1" customWidth="1"/>
    <col min="6" max="6" width="13.69140625" bestFit="1" customWidth="1"/>
    <col min="7" max="7" width="13.3046875" bestFit="1" customWidth="1"/>
    <col min="8" max="8" width="11.69140625" bestFit="1" customWidth="1"/>
    <col min="9" max="9" width="11" bestFit="1" customWidth="1"/>
    <col min="10" max="10" width="11.69140625" bestFit="1" customWidth="1"/>
    <col min="11" max="11" width="11" bestFit="1" customWidth="1"/>
  </cols>
  <sheetData>
    <row r="3" spans="1:11" x14ac:dyDescent="0.4">
      <c r="B3" s="8" t="s">
        <v>30</v>
      </c>
      <c r="C3" s="20" t="s">
        <v>29</v>
      </c>
      <c r="D3" s="20" t="s">
        <v>28</v>
      </c>
      <c r="E3" s="19" t="s">
        <v>20</v>
      </c>
      <c r="F3" s="19" t="s">
        <v>17</v>
      </c>
      <c r="G3" s="3"/>
      <c r="H3" s="9" t="s">
        <v>11</v>
      </c>
      <c r="I3" s="9" t="s">
        <v>12</v>
      </c>
      <c r="J3" s="9" t="s">
        <v>10</v>
      </c>
      <c r="K3" s="9" t="s">
        <v>13</v>
      </c>
    </row>
    <row r="4" spans="1:11" x14ac:dyDescent="0.4">
      <c r="A4" t="s">
        <v>19</v>
      </c>
      <c r="B4" s="3">
        <v>-10275</v>
      </c>
      <c r="C4" s="3">
        <v>-214.95500000000175</v>
      </c>
      <c r="D4" s="3">
        <v>-214.95500000000175</v>
      </c>
      <c r="E4" s="3">
        <v>16273.58</v>
      </c>
      <c r="F4" s="15">
        <v>16273.58</v>
      </c>
      <c r="H4" s="3">
        <v>16404.55</v>
      </c>
      <c r="I4" s="3">
        <v>16404.55</v>
      </c>
      <c r="J4" s="3">
        <v>10000</v>
      </c>
      <c r="K4" s="3">
        <v>10000</v>
      </c>
    </row>
    <row r="5" spans="1:11" x14ac:dyDescent="0.4">
      <c r="A5" t="s">
        <v>21</v>
      </c>
      <c r="B5" s="3">
        <v>3000</v>
      </c>
      <c r="C5" s="3">
        <v>3000</v>
      </c>
      <c r="D5" s="3">
        <v>3525</v>
      </c>
      <c r="E5" s="3">
        <v>3000</v>
      </c>
      <c r="F5" s="15">
        <v>3335</v>
      </c>
      <c r="H5" s="3">
        <v>2500</v>
      </c>
      <c r="I5" s="3">
        <v>3980</v>
      </c>
      <c r="J5" s="3">
        <v>2000</v>
      </c>
      <c r="K5" s="3">
        <v>4111.25</v>
      </c>
    </row>
    <row r="6" spans="1:11" x14ac:dyDescent="0.4">
      <c r="A6" t="s">
        <v>22</v>
      </c>
      <c r="B6" s="3">
        <v>0</v>
      </c>
      <c r="C6" s="3">
        <v>0</v>
      </c>
      <c r="D6" s="3">
        <v>0</v>
      </c>
      <c r="E6" s="3">
        <v>4220</v>
      </c>
      <c r="F6" s="15">
        <v>4220</v>
      </c>
      <c r="H6" s="3">
        <v>2355.75</v>
      </c>
      <c r="I6" s="3">
        <v>6299.33</v>
      </c>
      <c r="J6" s="3">
        <v>1000</v>
      </c>
      <c r="K6" s="3">
        <v>3780</v>
      </c>
    </row>
    <row r="7" spans="1:11" x14ac:dyDescent="0.4">
      <c r="A7" t="s">
        <v>16</v>
      </c>
      <c r="B7" s="3">
        <v>3000</v>
      </c>
      <c r="C7" s="3">
        <v>3000</v>
      </c>
      <c r="D7" s="3">
        <v>2920</v>
      </c>
      <c r="E7" s="3">
        <v>1780</v>
      </c>
      <c r="F7" s="15">
        <v>0</v>
      </c>
      <c r="H7" s="3">
        <v>0</v>
      </c>
      <c r="I7" s="3">
        <v>0</v>
      </c>
      <c r="J7" s="3">
        <v>0</v>
      </c>
      <c r="K7" s="3">
        <v>0</v>
      </c>
    </row>
    <row r="8" spans="1:11" x14ac:dyDescent="0.4">
      <c r="A8" t="s">
        <v>23</v>
      </c>
      <c r="B8" s="3">
        <v>6500</v>
      </c>
      <c r="C8" s="3">
        <v>7500</v>
      </c>
      <c r="D8" s="3">
        <v>7850</v>
      </c>
      <c r="E8" s="3">
        <v>10000</v>
      </c>
      <c r="F8" s="15">
        <v>8000</v>
      </c>
      <c r="H8" s="3">
        <v>2000</v>
      </c>
      <c r="I8" s="3">
        <v>12520</v>
      </c>
      <c r="J8" s="3">
        <v>13000</v>
      </c>
      <c r="K8" s="3">
        <v>13556.45</v>
      </c>
    </row>
    <row r="9" spans="1:11" x14ac:dyDescent="0.4">
      <c r="A9" t="s">
        <v>24</v>
      </c>
      <c r="B9" s="3">
        <v>2000</v>
      </c>
      <c r="C9" s="3">
        <v>2750</v>
      </c>
      <c r="D9" s="3">
        <v>2000</v>
      </c>
      <c r="E9" s="3">
        <v>1850</v>
      </c>
      <c r="F9" s="15">
        <v>2920</v>
      </c>
      <c r="H9" s="3">
        <v>1850</v>
      </c>
      <c r="I9" s="3">
        <v>1860</v>
      </c>
      <c r="J9" s="3">
        <v>1000</v>
      </c>
      <c r="K9" s="3">
        <v>1106.25</v>
      </c>
    </row>
    <row r="10" spans="1:11" x14ac:dyDescent="0.4">
      <c r="A10" t="s">
        <v>25</v>
      </c>
      <c r="B10" s="3">
        <v>2500</v>
      </c>
      <c r="C10" s="3">
        <v>2500</v>
      </c>
      <c r="D10" s="3">
        <v>2320</v>
      </c>
      <c r="E10" s="3">
        <v>1500</v>
      </c>
      <c r="F10" s="15">
        <v>3300</v>
      </c>
      <c r="H10" s="3">
        <v>1000</v>
      </c>
      <c r="I10" s="3">
        <v>1320</v>
      </c>
      <c r="J10" s="3">
        <v>0</v>
      </c>
      <c r="K10" s="3">
        <v>0</v>
      </c>
    </row>
    <row r="11" spans="1:11" x14ac:dyDescent="0.4">
      <c r="A11" t="s">
        <v>31</v>
      </c>
      <c r="B11" s="3">
        <v>2000</v>
      </c>
      <c r="C11" s="3">
        <v>0</v>
      </c>
      <c r="D11" s="3">
        <v>0</v>
      </c>
      <c r="E11" s="14">
        <v>0</v>
      </c>
      <c r="F11" s="15">
        <v>0</v>
      </c>
      <c r="H11" s="3">
        <v>0</v>
      </c>
      <c r="I11" s="3">
        <v>0</v>
      </c>
      <c r="J11" s="3">
        <v>0</v>
      </c>
      <c r="K11" s="3">
        <v>2642.5</v>
      </c>
    </row>
    <row r="12" spans="1:11" x14ac:dyDescent="0.4">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4">
      <c r="A13" s="4" t="s">
        <v>0</v>
      </c>
      <c r="B13" s="5">
        <v>14337.85</v>
      </c>
      <c r="C13" s="5">
        <f>SUM(C4:C12)</f>
        <v>28175.69</v>
      </c>
      <c r="D13" s="5">
        <f>SUM(D4:D12)</f>
        <v>28040.69</v>
      </c>
      <c r="E13" s="16">
        <v>38623.58</v>
      </c>
      <c r="F13" s="17">
        <v>38048.58</v>
      </c>
      <c r="G13" s="3"/>
      <c r="H13" s="11"/>
      <c r="I13" s="11"/>
      <c r="J13" s="21"/>
      <c r="K13" s="21"/>
    </row>
    <row r="14" spans="1:11" x14ac:dyDescent="0.4">
      <c r="B14" s="3"/>
      <c r="G14" s="12"/>
      <c r="H14" s="13"/>
    </row>
    <row r="17" spans="1:7" ht="18.45" x14ac:dyDescent="0.5">
      <c r="A17" s="1" t="s">
        <v>1</v>
      </c>
      <c r="B17" s="2"/>
      <c r="C17" s="18"/>
      <c r="D17" s="3"/>
    </row>
    <row r="18" spans="1:7" ht="18.45" x14ac:dyDescent="0.5">
      <c r="A18" t="s">
        <v>32</v>
      </c>
      <c r="B18" s="3"/>
      <c r="C18" s="3"/>
      <c r="D18" s="2"/>
    </row>
    <row r="19" spans="1:7" x14ac:dyDescent="0.4">
      <c r="A19" s="8"/>
      <c r="B19" s="24" t="s">
        <v>33</v>
      </c>
      <c r="C19" s="24" t="s">
        <v>35</v>
      </c>
      <c r="D19" s="24" t="s">
        <v>34</v>
      </c>
      <c r="E19" s="23" t="s">
        <v>15</v>
      </c>
      <c r="F19" s="23" t="s">
        <v>36</v>
      </c>
      <c r="G19" s="23" t="s">
        <v>8</v>
      </c>
    </row>
    <row r="20" spans="1:7" x14ac:dyDescent="0.4">
      <c r="A20" t="s">
        <v>14</v>
      </c>
      <c r="B20" s="3">
        <f>E20</f>
        <v>5000</v>
      </c>
      <c r="C20" s="3">
        <f>B20*0.75</f>
        <v>3750</v>
      </c>
      <c r="D20" s="3">
        <f t="shared" ref="D20:D30" si="0">B20*0.5</f>
        <v>2500</v>
      </c>
      <c r="E20" s="3">
        <v>5000</v>
      </c>
      <c r="F20" s="3">
        <v>4500</v>
      </c>
      <c r="G20" s="3">
        <v>5000</v>
      </c>
    </row>
    <row r="21" spans="1:7" x14ac:dyDescent="0.4">
      <c r="A21" t="s">
        <v>2</v>
      </c>
      <c r="B21" s="3">
        <f t="shared" ref="B21:B27" si="1">E21</f>
        <v>7181.04</v>
      </c>
      <c r="C21" s="3">
        <f t="shared" ref="C21:C30" si="2">B21*0.75</f>
        <v>5385.78</v>
      </c>
      <c r="D21" s="3">
        <f t="shared" si="0"/>
        <v>3590.52</v>
      </c>
      <c r="E21" s="3">
        <v>7181.04</v>
      </c>
      <c r="F21" s="3">
        <f>E21</f>
        <v>7181.04</v>
      </c>
      <c r="G21" s="3">
        <v>10771.56</v>
      </c>
    </row>
    <row r="22" spans="1:7" x14ac:dyDescent="0.4">
      <c r="A22" t="s">
        <v>3</v>
      </c>
      <c r="B22" s="3">
        <f t="shared" si="1"/>
        <v>899.5</v>
      </c>
      <c r="C22" s="3">
        <f t="shared" si="2"/>
        <v>674.625</v>
      </c>
      <c r="D22" s="3">
        <f t="shared" si="0"/>
        <v>449.75</v>
      </c>
      <c r="E22" s="3">
        <v>899.5</v>
      </c>
      <c r="F22" s="3">
        <f t="shared" ref="F22:F27" si="3">E22</f>
        <v>899.5</v>
      </c>
      <c r="G22" s="3">
        <v>1349.25</v>
      </c>
    </row>
    <row r="23" spans="1:7" x14ac:dyDescent="0.4">
      <c r="A23" t="s">
        <v>4</v>
      </c>
      <c r="B23" s="3">
        <f t="shared" si="1"/>
        <v>11377.21</v>
      </c>
      <c r="C23" s="3">
        <f t="shared" si="2"/>
        <v>8532.9074999999993</v>
      </c>
      <c r="D23" s="3">
        <f t="shared" si="0"/>
        <v>5688.6049999999996</v>
      </c>
      <c r="E23" s="3">
        <v>11377.21</v>
      </c>
      <c r="F23" s="3">
        <f t="shared" si="3"/>
        <v>11377.21</v>
      </c>
      <c r="G23" s="3">
        <v>17065.814999999999</v>
      </c>
    </row>
    <row r="24" spans="1:7" x14ac:dyDescent="0.4">
      <c r="A24" t="s">
        <v>5</v>
      </c>
      <c r="B24" s="3">
        <f t="shared" si="1"/>
        <v>500</v>
      </c>
      <c r="C24" s="3">
        <f t="shared" si="2"/>
        <v>375</v>
      </c>
      <c r="D24" s="3">
        <f t="shared" si="0"/>
        <v>250</v>
      </c>
      <c r="E24" s="3">
        <v>500</v>
      </c>
      <c r="F24" s="3">
        <f t="shared" si="3"/>
        <v>500</v>
      </c>
      <c r="G24" s="3">
        <v>750</v>
      </c>
    </row>
    <row r="25" spans="1:7" x14ac:dyDescent="0.4">
      <c r="A25" t="s">
        <v>6</v>
      </c>
      <c r="B25" s="3">
        <f t="shared" si="1"/>
        <v>1717.94</v>
      </c>
      <c r="C25" s="3">
        <f t="shared" si="2"/>
        <v>1288.4549999999999</v>
      </c>
      <c r="D25" s="3">
        <f t="shared" si="0"/>
        <v>858.97</v>
      </c>
      <c r="E25" s="3">
        <v>1717.94</v>
      </c>
      <c r="F25" s="3">
        <f t="shared" si="3"/>
        <v>1717.94</v>
      </c>
      <c r="G25" s="3">
        <v>2576.91</v>
      </c>
    </row>
    <row r="26" spans="1:7" x14ac:dyDescent="0.4">
      <c r="A26" t="s">
        <v>7</v>
      </c>
      <c r="B26" s="3">
        <f t="shared" si="1"/>
        <v>500</v>
      </c>
      <c r="C26" s="3">
        <f t="shared" si="2"/>
        <v>375</v>
      </c>
      <c r="D26" s="3">
        <f t="shared" si="0"/>
        <v>250</v>
      </c>
      <c r="E26" s="3">
        <v>500</v>
      </c>
      <c r="F26" s="3">
        <f t="shared" si="3"/>
        <v>500</v>
      </c>
      <c r="G26" s="22">
        <v>750</v>
      </c>
    </row>
    <row r="27" spans="1:7" x14ac:dyDescent="0.4">
      <c r="A27" t="s">
        <v>26</v>
      </c>
      <c r="B27" s="3">
        <f t="shared" si="1"/>
        <v>500</v>
      </c>
      <c r="C27" s="3">
        <f t="shared" si="2"/>
        <v>375</v>
      </c>
      <c r="D27" s="3">
        <f t="shared" si="0"/>
        <v>250</v>
      </c>
      <c r="E27" s="3">
        <v>500</v>
      </c>
      <c r="F27" s="3">
        <f t="shared" si="3"/>
        <v>500</v>
      </c>
      <c r="G27" s="11">
        <f>SUM(G20:G26)</f>
        <v>38263.535000000003</v>
      </c>
    </row>
    <row r="28" spans="1:7" x14ac:dyDescent="0.4">
      <c r="A28" t="s">
        <v>27</v>
      </c>
      <c r="B28" s="3">
        <v>500</v>
      </c>
      <c r="C28" s="3">
        <f t="shared" si="2"/>
        <v>375</v>
      </c>
      <c r="D28" s="3">
        <f t="shared" si="0"/>
        <v>250</v>
      </c>
      <c r="E28" s="10">
        <v>500</v>
      </c>
      <c r="F28" s="10">
        <v>500</v>
      </c>
    </row>
    <row r="29" spans="1:7" x14ac:dyDescent="0.4">
      <c r="A29" s="7" t="s">
        <v>37</v>
      </c>
      <c r="B29" s="10">
        <f>500</f>
        <v>500</v>
      </c>
      <c r="C29" s="10">
        <f t="shared" si="2"/>
        <v>375</v>
      </c>
      <c r="D29" s="10">
        <f t="shared" si="0"/>
        <v>250</v>
      </c>
      <c r="E29" s="11">
        <f>SUM(E20:E28)</f>
        <v>28175.69</v>
      </c>
      <c r="F29" s="11">
        <f>SUM(F20:F28)</f>
        <v>27675.69</v>
      </c>
    </row>
    <row r="30" spans="1:7" x14ac:dyDescent="0.4">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N19" sqref="A1:XFD1048576"/>
    </sheetView>
  </sheetViews>
  <sheetFormatPr defaultColWidth="9.15234375" defaultRowHeight="14.6" x14ac:dyDescent="0.4"/>
  <cols>
    <col min="1" max="1" width="38" style="25" bestFit="1" customWidth="1"/>
    <col min="2" max="2" width="12.15234375" style="25" bestFit="1" customWidth="1"/>
    <col min="3" max="9" width="12.15234375" style="25" customWidth="1"/>
    <col min="10" max="10" width="11.53515625" style="25" bestFit="1" customWidth="1"/>
    <col min="11" max="11" width="25.3046875" style="25" customWidth="1"/>
    <col min="12" max="12" width="17.3828125" style="25" bestFit="1" customWidth="1"/>
    <col min="13" max="13" width="13.15234375" style="28" customWidth="1"/>
    <col min="14" max="14" width="11.69140625" style="28" bestFit="1" customWidth="1"/>
    <col min="15" max="15" width="20.3046875" style="25" bestFit="1" customWidth="1"/>
    <col min="16" max="16" width="33.3828125" style="25" bestFit="1" customWidth="1"/>
    <col min="17" max="16384" width="9.15234375" style="25"/>
  </cols>
  <sheetData>
    <row r="1" spans="1:16" x14ac:dyDescent="0.4">
      <c r="A1" s="25" t="s">
        <v>125</v>
      </c>
      <c r="L1" s="27"/>
      <c r="O1" s="26"/>
    </row>
    <row r="2" spans="1:16" x14ac:dyDescent="0.4">
      <c r="L2" s="27"/>
      <c r="O2" s="26"/>
    </row>
    <row r="3" spans="1:16" ht="18.45" x14ac:dyDescent="0.5">
      <c r="A3" s="30" t="s">
        <v>74</v>
      </c>
      <c r="B3" s="30"/>
      <c r="C3" s="30"/>
      <c r="D3" s="30"/>
      <c r="E3" s="30"/>
      <c r="F3" s="30"/>
      <c r="G3" s="30"/>
      <c r="H3" s="30"/>
      <c r="I3" s="30"/>
      <c r="L3" s="27"/>
      <c r="O3" s="26"/>
    </row>
    <row r="4" spans="1:16" x14ac:dyDescent="0.4">
      <c r="B4"/>
      <c r="C4"/>
      <c r="D4"/>
      <c r="E4"/>
      <c r="F4"/>
      <c r="G4"/>
      <c r="H4"/>
      <c r="I4"/>
      <c r="L4" s="27"/>
      <c r="O4" s="26"/>
    </row>
    <row r="5" spans="1:16" x14ac:dyDescent="0.4">
      <c r="A5" s="25" t="s">
        <v>77</v>
      </c>
      <c r="B5" s="39">
        <f>'2020Budget'!B34</f>
        <v>8393.0999999999985</v>
      </c>
      <c r="C5" s="39"/>
      <c r="D5" s="39"/>
      <c r="E5" s="39"/>
      <c r="F5" s="39"/>
      <c r="G5" s="39"/>
      <c r="H5" s="39"/>
      <c r="I5" s="39"/>
      <c r="L5" s="27"/>
      <c r="O5" s="26"/>
    </row>
    <row r="6" spans="1:16" x14ac:dyDescent="0.4">
      <c r="A6" s="25" t="s">
        <v>75</v>
      </c>
      <c r="B6" s="27">
        <f>'2020Budget'!B31</f>
        <v>15638.094999999999</v>
      </c>
      <c r="C6" s="27"/>
      <c r="D6" s="27"/>
      <c r="E6" s="27"/>
      <c r="F6" s="27"/>
      <c r="G6" s="27"/>
      <c r="H6" s="27"/>
      <c r="I6" s="27"/>
      <c r="L6" s="27"/>
      <c r="O6" s="26"/>
    </row>
    <row r="7" spans="1:16" x14ac:dyDescent="0.4">
      <c r="A7" s="40" t="s">
        <v>76</v>
      </c>
      <c r="B7" s="41">
        <f>B5+B6</f>
        <v>24031.195</v>
      </c>
      <c r="C7" s="41"/>
      <c r="D7" s="41"/>
      <c r="E7" s="41"/>
      <c r="F7" s="41"/>
      <c r="G7" s="41"/>
      <c r="H7" s="41"/>
      <c r="I7" s="41"/>
      <c r="L7" s="27"/>
      <c r="O7" s="26"/>
    </row>
    <row r="8" spans="1:16" x14ac:dyDescent="0.4">
      <c r="L8" s="27"/>
      <c r="O8" s="26"/>
    </row>
    <row r="9" spans="1:16" x14ac:dyDescent="0.4">
      <c r="A9" s="29"/>
      <c r="L9" s="27"/>
      <c r="O9" s="26"/>
    </row>
    <row r="10" spans="1:16" ht="18.45" x14ac:dyDescent="0.5">
      <c r="A10" s="30" t="s">
        <v>39</v>
      </c>
      <c r="B10" s="31"/>
      <c r="C10" s="31"/>
      <c r="D10" s="31"/>
      <c r="E10" s="31"/>
      <c r="F10" s="31"/>
      <c r="G10" s="31"/>
      <c r="H10" s="31"/>
      <c r="I10" s="31"/>
      <c r="L10" s="27"/>
    </row>
    <row r="11" spans="1:16" x14ac:dyDescent="0.4">
      <c r="B11" s="26" t="s">
        <v>89</v>
      </c>
      <c r="C11" s="26" t="s">
        <v>90</v>
      </c>
      <c r="D11" s="26" t="s">
        <v>94</v>
      </c>
      <c r="E11" s="26" t="s">
        <v>110</v>
      </c>
      <c r="F11" s="26" t="s">
        <v>111</v>
      </c>
      <c r="G11" s="26" t="s">
        <v>118</v>
      </c>
      <c r="H11" s="26" t="s">
        <v>130</v>
      </c>
      <c r="I11" s="26" t="s">
        <v>134</v>
      </c>
      <c r="J11" s="25" t="s">
        <v>40</v>
      </c>
      <c r="K11" s="26" t="s">
        <v>59</v>
      </c>
      <c r="L11" s="27" t="s">
        <v>41</v>
      </c>
      <c r="M11" s="28" t="s">
        <v>106</v>
      </c>
      <c r="N11" s="28" t="s">
        <v>44</v>
      </c>
      <c r="O11" s="26" t="s">
        <v>45</v>
      </c>
      <c r="P11" s="25" t="s">
        <v>46</v>
      </c>
    </row>
    <row r="12" spans="1:16" x14ac:dyDescent="0.4">
      <c r="A12" s="25" t="s">
        <v>47</v>
      </c>
      <c r="B12" s="26">
        <v>1100</v>
      </c>
      <c r="C12" s="26">
        <v>100</v>
      </c>
      <c r="D12" s="26">
        <v>250</v>
      </c>
      <c r="E12" s="26">
        <v>150</v>
      </c>
      <c r="F12" s="26">
        <v>350</v>
      </c>
      <c r="G12" s="26">
        <v>300</v>
      </c>
      <c r="H12" s="26">
        <v>150</v>
      </c>
      <c r="I12" s="26">
        <v>150</v>
      </c>
      <c r="J12" s="27">
        <f>SUM(B12:I12)</f>
        <v>2550</v>
      </c>
      <c r="K12" s="3">
        <f>'2020Budget'!B5</f>
        <v>3000</v>
      </c>
      <c r="L12" s="27">
        <f t="shared" ref="L12:L21" si="0">K12-J12</f>
        <v>450</v>
      </c>
      <c r="M12" s="28">
        <f>L12/K12</f>
        <v>0.15</v>
      </c>
      <c r="N12" s="28">
        <f>8/12</f>
        <v>0.66666666666666663</v>
      </c>
      <c r="O12" s="14" t="s">
        <v>133</v>
      </c>
    </row>
    <row r="13" spans="1:16" x14ac:dyDescent="0.4">
      <c r="A13" s="25" t="s">
        <v>48</v>
      </c>
      <c r="B13" s="26"/>
      <c r="C13" s="26"/>
      <c r="D13" s="26"/>
      <c r="E13" s="26">
        <v>100</v>
      </c>
      <c r="F13" s="26"/>
      <c r="G13" s="26"/>
      <c r="H13" s="26"/>
      <c r="I13" s="26"/>
      <c r="J13" s="27">
        <f t="shared" ref="J13:J18" si="1">SUM(B13:G13)</f>
        <v>100</v>
      </c>
      <c r="K13" s="3">
        <f>'2020Budget'!B6</f>
        <v>0</v>
      </c>
      <c r="L13" s="27">
        <f t="shared" si="0"/>
        <v>-100</v>
      </c>
      <c r="M13" s="28" t="e">
        <f t="shared" ref="M13:M21" si="2">L13/K13</f>
        <v>#DIV/0!</v>
      </c>
      <c r="O13" s="14"/>
    </row>
    <row r="14" spans="1:16" x14ac:dyDescent="0.4">
      <c r="A14" s="25" t="s">
        <v>49</v>
      </c>
      <c r="B14" s="26">
        <v>100</v>
      </c>
      <c r="C14" s="26"/>
      <c r="D14" s="26"/>
      <c r="E14" s="26"/>
      <c r="F14" s="26"/>
      <c r="G14" s="26"/>
      <c r="H14" s="26"/>
      <c r="I14" s="26"/>
      <c r="J14" s="27">
        <f t="shared" si="1"/>
        <v>100</v>
      </c>
      <c r="K14" s="3">
        <f>'2020Budget'!B7</f>
        <v>0</v>
      </c>
      <c r="L14" s="27">
        <f t="shared" si="0"/>
        <v>-100</v>
      </c>
      <c r="M14" s="28" t="e">
        <f t="shared" si="2"/>
        <v>#DIV/0!</v>
      </c>
      <c r="O14" s="14"/>
    </row>
    <row r="15" spans="1:16" x14ac:dyDescent="0.4">
      <c r="A15" s="25" t="s">
        <v>64</v>
      </c>
      <c r="B15" s="26">
        <v>2100</v>
      </c>
      <c r="C15" s="26">
        <v>100</v>
      </c>
      <c r="D15" s="26">
        <v>200</v>
      </c>
      <c r="E15" s="26">
        <v>300</v>
      </c>
      <c r="F15" s="26"/>
      <c r="G15" s="26"/>
      <c r="H15" s="26"/>
      <c r="I15" s="26"/>
      <c r="J15" s="27">
        <f t="shared" si="1"/>
        <v>2700</v>
      </c>
      <c r="K15" s="3">
        <f>'2020Budget'!B8</f>
        <v>3000</v>
      </c>
      <c r="L15" s="27">
        <f t="shared" si="0"/>
        <v>300</v>
      </c>
      <c r="M15" s="28">
        <f t="shared" si="2"/>
        <v>0.1</v>
      </c>
      <c r="N15" s="28">
        <v>1</v>
      </c>
      <c r="O15" s="14"/>
    </row>
    <row r="16" spans="1:16" x14ac:dyDescent="0.4">
      <c r="A16" s="25" t="s">
        <v>50</v>
      </c>
      <c r="B16" s="26">
        <v>600</v>
      </c>
      <c r="C16" s="26">
        <v>100</v>
      </c>
      <c r="D16" s="26">
        <v>700</v>
      </c>
      <c r="E16" s="26">
        <v>2800</v>
      </c>
      <c r="F16" s="26">
        <v>750</v>
      </c>
      <c r="G16" s="26">
        <v>200</v>
      </c>
      <c r="H16" s="26"/>
      <c r="I16" s="26"/>
      <c r="J16" s="27">
        <f t="shared" si="1"/>
        <v>5150</v>
      </c>
      <c r="K16" s="3">
        <f>'2020Budget'!B9</f>
        <v>8500</v>
      </c>
      <c r="L16" s="27">
        <f t="shared" si="0"/>
        <v>3350</v>
      </c>
      <c r="M16" s="28">
        <f t="shared" si="2"/>
        <v>0.39411764705882352</v>
      </c>
      <c r="N16" s="28" t="s">
        <v>117</v>
      </c>
      <c r="O16" s="14"/>
    </row>
    <row r="17" spans="1:16" x14ac:dyDescent="0.4">
      <c r="A17" s="25" t="s">
        <v>51</v>
      </c>
      <c r="B17" s="26"/>
      <c r="C17" s="26"/>
      <c r="D17" s="26">
        <v>100</v>
      </c>
      <c r="E17" s="26">
        <v>550</v>
      </c>
      <c r="F17" s="26">
        <v>200</v>
      </c>
      <c r="G17" s="26">
        <v>200</v>
      </c>
      <c r="H17" s="26"/>
      <c r="I17" s="26"/>
      <c r="J17" s="27">
        <f t="shared" si="1"/>
        <v>1050</v>
      </c>
      <c r="K17" s="3">
        <f>'2020Budget'!B10</f>
        <v>2000</v>
      </c>
      <c r="L17" s="27">
        <f t="shared" si="0"/>
        <v>950</v>
      </c>
      <c r="M17" s="28">
        <f t="shared" si="2"/>
        <v>0.47499999999999998</v>
      </c>
      <c r="O17" s="14"/>
    </row>
    <row r="18" spans="1:16" x14ac:dyDescent="0.4">
      <c r="A18" s="25" t="s">
        <v>52</v>
      </c>
      <c r="B18" s="26">
        <v>100</v>
      </c>
      <c r="C18" s="26"/>
      <c r="D18" s="26"/>
      <c r="E18" s="26">
        <v>100</v>
      </c>
      <c r="F18" s="26">
        <v>600</v>
      </c>
      <c r="G18" s="26">
        <v>100</v>
      </c>
      <c r="H18" s="26"/>
      <c r="I18" s="26"/>
      <c r="J18" s="27">
        <f t="shared" si="1"/>
        <v>900</v>
      </c>
      <c r="K18" s="3">
        <f>'2020Budget'!B11</f>
        <v>1500</v>
      </c>
      <c r="L18" s="27">
        <f t="shared" si="0"/>
        <v>600</v>
      </c>
      <c r="M18" s="28">
        <f t="shared" si="2"/>
        <v>0.4</v>
      </c>
      <c r="N18" s="28">
        <f>8/12</f>
        <v>0.66666666666666663</v>
      </c>
      <c r="O18" s="14"/>
    </row>
    <row r="19" spans="1:16" x14ac:dyDescent="0.4">
      <c r="A19" s="25" t="s">
        <v>60</v>
      </c>
      <c r="B19" s="26"/>
      <c r="C19" s="26"/>
      <c r="D19" s="26"/>
      <c r="E19" s="26">
        <v>2450</v>
      </c>
      <c r="F19" s="26">
        <v>400</v>
      </c>
      <c r="G19" s="26">
        <v>400</v>
      </c>
      <c r="H19" s="26">
        <v>200</v>
      </c>
      <c r="I19" s="26"/>
      <c r="J19" s="27">
        <f>SUM(B19:H19)</f>
        <v>3450</v>
      </c>
      <c r="K19" s="3">
        <f>'2020Budget'!B12</f>
        <v>6031.19</v>
      </c>
      <c r="L19" s="27">
        <f t="shared" si="0"/>
        <v>2581.1899999999996</v>
      </c>
      <c r="M19" s="28">
        <f t="shared" si="2"/>
        <v>0.42797358398591318</v>
      </c>
      <c r="N19" s="28" t="s">
        <v>107</v>
      </c>
      <c r="O19" s="14"/>
    </row>
    <row r="20" spans="1:16" x14ac:dyDescent="0.4">
      <c r="A20" s="25" t="s">
        <v>18</v>
      </c>
      <c r="B20" s="26"/>
      <c r="C20" s="26"/>
      <c r="D20" s="26"/>
      <c r="E20" s="26"/>
      <c r="F20" s="26"/>
      <c r="G20" s="26"/>
      <c r="H20" s="26"/>
      <c r="I20" s="26"/>
      <c r="J20" s="27">
        <f>SUM(B20:G20)</f>
        <v>0</v>
      </c>
      <c r="K20" s="3">
        <f>'2020Budget'!B13</f>
        <v>0</v>
      </c>
      <c r="L20" s="27">
        <f t="shared" si="0"/>
        <v>0</v>
      </c>
      <c r="M20" s="28" t="e">
        <f t="shared" si="2"/>
        <v>#DIV/0!</v>
      </c>
      <c r="O20" s="26"/>
    </row>
    <row r="21" spans="1:16" x14ac:dyDescent="0.4">
      <c r="A21" s="32" t="s">
        <v>0</v>
      </c>
      <c r="B21" s="16">
        <f t="shared" ref="B21:K21" si="3">SUM(B12:B20)</f>
        <v>4000</v>
      </c>
      <c r="C21" s="16">
        <f t="shared" si="3"/>
        <v>300</v>
      </c>
      <c r="D21" s="16">
        <f t="shared" si="3"/>
        <v>1250</v>
      </c>
      <c r="E21" s="16">
        <f>SUM(E12:E20)</f>
        <v>6450</v>
      </c>
      <c r="F21" s="16">
        <f>SUM(F12:F20)</f>
        <v>2300</v>
      </c>
      <c r="G21" s="16">
        <f>SUM(G12:G20)</f>
        <v>1200</v>
      </c>
      <c r="H21" s="16">
        <f>SUM(H12:H20)</f>
        <v>350</v>
      </c>
      <c r="I21" s="16">
        <v>150</v>
      </c>
      <c r="J21" s="16">
        <f>SUM(J12:J20)</f>
        <v>16000</v>
      </c>
      <c r="K21" s="5">
        <f t="shared" si="3"/>
        <v>24031.19</v>
      </c>
      <c r="L21" s="17">
        <f t="shared" si="0"/>
        <v>8031.1899999999987</v>
      </c>
      <c r="M21" s="33">
        <f t="shared" si="2"/>
        <v>0.33419859773902161</v>
      </c>
      <c r="N21" s="34"/>
      <c r="O21" s="16"/>
      <c r="P21" s="35"/>
    </row>
    <row r="24" spans="1:16" x14ac:dyDescent="0.4">
      <c r="L24" s="28"/>
    </row>
    <row r="25" spans="1:16" x14ac:dyDescent="0.4">
      <c r="A25" s="37" t="s">
        <v>108</v>
      </c>
    </row>
    <row r="26" spans="1:16" x14ac:dyDescent="0.4">
      <c r="A26" s="29" t="s">
        <v>109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D1" workbookViewId="0">
      <selection activeCell="P17" sqref="P17"/>
    </sheetView>
  </sheetViews>
  <sheetFormatPr defaultColWidth="9.15234375" defaultRowHeight="14.6" x14ac:dyDescent="0.4"/>
  <cols>
    <col min="1" max="1" width="38" style="25" bestFit="1" customWidth="1"/>
    <col min="2" max="2" width="12.15234375" style="25" bestFit="1" customWidth="1"/>
    <col min="3" max="10" width="12.15234375" style="25" customWidth="1"/>
    <col min="11" max="11" width="11.53515625" style="25" bestFit="1" customWidth="1"/>
    <col min="12" max="12" width="25.3046875" style="25" customWidth="1"/>
    <col min="13" max="13" width="17.3828125" style="25" bestFit="1" customWidth="1"/>
    <col min="14" max="14" width="13.15234375" style="28" customWidth="1"/>
    <col min="15" max="15" width="11.69140625" style="28" bestFit="1" customWidth="1"/>
    <col min="16" max="16" width="20.3046875" style="25" bestFit="1" customWidth="1"/>
    <col min="17" max="17" width="33.3828125" style="25" bestFit="1" customWidth="1"/>
    <col min="18" max="16384" width="9.15234375" style="25"/>
  </cols>
  <sheetData>
    <row r="1" spans="1:17" x14ac:dyDescent="0.4">
      <c r="A1" s="25" t="s">
        <v>125</v>
      </c>
      <c r="M1" s="27"/>
      <c r="P1" s="26"/>
    </row>
    <row r="2" spans="1:17" x14ac:dyDescent="0.4">
      <c r="M2" s="27"/>
      <c r="P2" s="26"/>
    </row>
    <row r="3" spans="1:17" ht="18.45" x14ac:dyDescent="0.5">
      <c r="A3" s="30" t="s">
        <v>74</v>
      </c>
      <c r="B3" s="30"/>
      <c r="C3" s="30"/>
      <c r="D3" s="30"/>
      <c r="E3" s="30"/>
      <c r="F3" s="30"/>
      <c r="G3" s="30"/>
      <c r="H3" s="30"/>
      <c r="I3" s="30"/>
      <c r="J3" s="30"/>
      <c r="M3" s="27"/>
      <c r="P3" s="26"/>
    </row>
    <row r="4" spans="1:17" x14ac:dyDescent="0.4">
      <c r="B4"/>
      <c r="C4"/>
      <c r="D4"/>
      <c r="E4"/>
      <c r="F4"/>
      <c r="G4"/>
      <c r="H4"/>
      <c r="I4"/>
      <c r="J4"/>
      <c r="M4" s="27"/>
      <c r="P4" s="26"/>
    </row>
    <row r="5" spans="1:17" x14ac:dyDescent="0.4">
      <c r="A5" s="25" t="s">
        <v>77</v>
      </c>
      <c r="B5" s="39">
        <f>'2020Budget'!B34</f>
        <v>8393.0999999999985</v>
      </c>
      <c r="C5" s="39"/>
      <c r="D5" s="39"/>
      <c r="E5" s="39"/>
      <c r="F5" s="39"/>
      <c r="G5" s="39"/>
      <c r="H5" s="39"/>
      <c r="I5" s="39"/>
      <c r="J5" s="39"/>
      <c r="M5" s="27"/>
      <c r="P5" s="26"/>
    </row>
    <row r="6" spans="1:17" x14ac:dyDescent="0.4">
      <c r="A6" s="25" t="s">
        <v>75</v>
      </c>
      <c r="B6" s="27">
        <f>'2020Budget'!B31</f>
        <v>15638.094999999999</v>
      </c>
      <c r="C6" s="27"/>
      <c r="D6" s="27"/>
      <c r="E6" s="27"/>
      <c r="F6" s="27"/>
      <c r="G6" s="27"/>
      <c r="H6" s="27"/>
      <c r="I6" s="27"/>
      <c r="J6" s="27"/>
      <c r="M6" s="27"/>
      <c r="P6" s="26"/>
    </row>
    <row r="7" spans="1:17" x14ac:dyDescent="0.4">
      <c r="A7" s="40" t="s">
        <v>76</v>
      </c>
      <c r="B7" s="41">
        <f>B5+B6</f>
        <v>24031.195</v>
      </c>
      <c r="C7" s="41"/>
      <c r="D7" s="41"/>
      <c r="E7" s="41"/>
      <c r="F7" s="41"/>
      <c r="G7" s="41"/>
      <c r="H7" s="41"/>
      <c r="I7" s="41"/>
      <c r="J7" s="41"/>
      <c r="M7" s="27"/>
      <c r="P7" s="26"/>
    </row>
    <row r="8" spans="1:17" x14ac:dyDescent="0.4">
      <c r="M8" s="27"/>
      <c r="P8" s="26"/>
    </row>
    <row r="9" spans="1:17" x14ac:dyDescent="0.4">
      <c r="A9" s="29"/>
      <c r="M9" s="27"/>
      <c r="P9" s="26"/>
    </row>
    <row r="10" spans="1:17" ht="18.45" x14ac:dyDescent="0.5">
      <c r="A10" s="30" t="s">
        <v>39</v>
      </c>
      <c r="B10" s="31"/>
      <c r="C10" s="31"/>
      <c r="D10" s="31"/>
      <c r="E10" s="31"/>
      <c r="F10" s="31"/>
      <c r="G10" s="31"/>
      <c r="H10" s="31"/>
      <c r="I10" s="31"/>
      <c r="J10" s="31"/>
      <c r="M10" s="27"/>
    </row>
    <row r="11" spans="1:17" x14ac:dyDescent="0.4">
      <c r="B11" s="26" t="s">
        <v>89</v>
      </c>
      <c r="C11" s="26" t="s">
        <v>90</v>
      </c>
      <c r="D11" s="26" t="s">
        <v>94</v>
      </c>
      <c r="E11" s="26" t="s">
        <v>110</v>
      </c>
      <c r="F11" s="26" t="s">
        <v>111</v>
      </c>
      <c r="G11" s="26" t="s">
        <v>118</v>
      </c>
      <c r="H11" s="26" t="s">
        <v>130</v>
      </c>
      <c r="I11" s="26" t="s">
        <v>134</v>
      </c>
      <c r="J11" s="26" t="s">
        <v>135</v>
      </c>
      <c r="K11" s="25" t="s">
        <v>40</v>
      </c>
      <c r="L11" s="26" t="s">
        <v>59</v>
      </c>
      <c r="M11" s="27" t="s">
        <v>41</v>
      </c>
      <c r="N11" s="28" t="s">
        <v>106</v>
      </c>
      <c r="O11" s="28" t="s">
        <v>44</v>
      </c>
      <c r="P11" s="26" t="s">
        <v>45</v>
      </c>
      <c r="Q11" s="25" t="s">
        <v>46</v>
      </c>
    </row>
    <row r="12" spans="1:17" x14ac:dyDescent="0.4">
      <c r="A12" s="25" t="s">
        <v>47</v>
      </c>
      <c r="B12" s="26">
        <v>1100</v>
      </c>
      <c r="C12" s="26">
        <v>100</v>
      </c>
      <c r="D12" s="26">
        <v>250</v>
      </c>
      <c r="E12" s="26">
        <v>150</v>
      </c>
      <c r="F12" s="26">
        <v>350</v>
      </c>
      <c r="G12" s="26">
        <v>300</v>
      </c>
      <c r="H12" s="26">
        <v>150</v>
      </c>
      <c r="I12" s="26">
        <v>150</v>
      </c>
      <c r="J12" s="26">
        <v>150</v>
      </c>
      <c r="K12" s="27">
        <f>SUM(B12:J12)</f>
        <v>2700</v>
      </c>
      <c r="L12" s="3">
        <f>'2020Budget'!B5</f>
        <v>3000</v>
      </c>
      <c r="M12" s="27">
        <f t="shared" ref="M12:M21" si="0">L12-K12</f>
        <v>300</v>
      </c>
      <c r="N12" s="28">
        <f>M12/L12</f>
        <v>0.1</v>
      </c>
      <c r="O12" s="28">
        <f>9/12</f>
        <v>0.75</v>
      </c>
      <c r="P12" s="14" t="s">
        <v>136</v>
      </c>
    </row>
    <row r="13" spans="1:17" x14ac:dyDescent="0.4">
      <c r="A13" s="25" t="s">
        <v>48</v>
      </c>
      <c r="B13" s="26"/>
      <c r="C13" s="26"/>
      <c r="D13" s="26"/>
      <c r="E13" s="26">
        <v>100</v>
      </c>
      <c r="F13" s="26"/>
      <c r="G13" s="26"/>
      <c r="H13" s="26"/>
      <c r="I13" s="26"/>
      <c r="J13" s="26"/>
      <c r="K13" s="27">
        <f>SUM(B13:J13)</f>
        <v>100</v>
      </c>
      <c r="L13" s="3">
        <f>'2020Budget'!B6</f>
        <v>0</v>
      </c>
      <c r="M13" s="27">
        <f t="shared" si="0"/>
        <v>-100</v>
      </c>
      <c r="N13" s="28" t="e">
        <f t="shared" ref="N13:N21" si="1">M13/L13</f>
        <v>#DIV/0!</v>
      </c>
      <c r="P13" s="14"/>
    </row>
    <row r="14" spans="1:17" x14ac:dyDescent="0.4">
      <c r="A14" s="25" t="s">
        <v>49</v>
      </c>
      <c r="B14" s="26">
        <v>100</v>
      </c>
      <c r="C14" s="26"/>
      <c r="D14" s="26"/>
      <c r="E14" s="26"/>
      <c r="F14" s="26"/>
      <c r="G14" s="26"/>
      <c r="H14" s="26"/>
      <c r="I14" s="26"/>
      <c r="J14" s="26"/>
      <c r="K14" s="27">
        <f t="shared" ref="K14:K20" si="2">SUM(B14:J14)</f>
        <v>100</v>
      </c>
      <c r="L14" s="3">
        <f>'2020Budget'!B7</f>
        <v>0</v>
      </c>
      <c r="M14" s="27">
        <f t="shared" si="0"/>
        <v>-100</v>
      </c>
      <c r="N14" s="28" t="e">
        <f t="shared" si="1"/>
        <v>#DIV/0!</v>
      </c>
      <c r="P14" s="14"/>
    </row>
    <row r="15" spans="1:17" x14ac:dyDescent="0.4">
      <c r="A15" s="25" t="s">
        <v>64</v>
      </c>
      <c r="B15" s="26">
        <v>2100</v>
      </c>
      <c r="C15" s="26">
        <v>100</v>
      </c>
      <c r="D15" s="26">
        <v>200</v>
      </c>
      <c r="E15" s="26">
        <v>300</v>
      </c>
      <c r="F15" s="26"/>
      <c r="G15" s="26"/>
      <c r="H15" s="26"/>
      <c r="I15" s="26"/>
      <c r="J15" s="26"/>
      <c r="K15" s="27">
        <f t="shared" si="2"/>
        <v>2700</v>
      </c>
      <c r="L15" s="3">
        <f>'2020Budget'!B8</f>
        <v>3000</v>
      </c>
      <c r="M15" s="27">
        <f t="shared" si="0"/>
        <v>300</v>
      </c>
      <c r="N15" s="28">
        <f t="shared" si="1"/>
        <v>0.1</v>
      </c>
      <c r="O15" s="28">
        <v>1</v>
      </c>
      <c r="P15" s="14"/>
    </row>
    <row r="16" spans="1:17" x14ac:dyDescent="0.4">
      <c r="A16" s="25" t="s">
        <v>50</v>
      </c>
      <c r="B16" s="26">
        <v>600</v>
      </c>
      <c r="C16" s="26">
        <v>100</v>
      </c>
      <c r="D16" s="26">
        <v>700</v>
      </c>
      <c r="E16" s="26">
        <v>2800</v>
      </c>
      <c r="F16" s="26">
        <v>750</v>
      </c>
      <c r="G16" s="26">
        <v>200</v>
      </c>
      <c r="H16" s="26"/>
      <c r="I16" s="26"/>
      <c r="J16" s="26">
        <v>100</v>
      </c>
      <c r="K16" s="27">
        <f t="shared" si="2"/>
        <v>5250</v>
      </c>
      <c r="L16" s="3">
        <f>'2020Budget'!B9</f>
        <v>8500</v>
      </c>
      <c r="M16" s="27">
        <f t="shared" si="0"/>
        <v>3250</v>
      </c>
      <c r="N16" s="28">
        <f t="shared" si="1"/>
        <v>0.38235294117647056</v>
      </c>
      <c r="O16" s="28" t="s">
        <v>117</v>
      </c>
      <c r="P16" s="14" t="s">
        <v>137</v>
      </c>
    </row>
    <row r="17" spans="1:17" x14ac:dyDescent="0.4">
      <c r="A17" s="25" t="s">
        <v>51</v>
      </c>
      <c r="B17" s="26"/>
      <c r="C17" s="26"/>
      <c r="D17" s="26">
        <v>100</v>
      </c>
      <c r="E17" s="26">
        <v>550</v>
      </c>
      <c r="F17" s="26">
        <v>200</v>
      </c>
      <c r="G17" s="26">
        <v>200</v>
      </c>
      <c r="H17" s="26"/>
      <c r="I17" s="26"/>
      <c r="J17" s="26">
        <v>100</v>
      </c>
      <c r="K17" s="27">
        <f t="shared" si="2"/>
        <v>1150</v>
      </c>
      <c r="L17" s="3">
        <f>'2020Budget'!B10</f>
        <v>2000</v>
      </c>
      <c r="M17" s="27">
        <f t="shared" si="0"/>
        <v>850</v>
      </c>
      <c r="N17" s="28">
        <f t="shared" si="1"/>
        <v>0.42499999999999999</v>
      </c>
      <c r="P17" s="14" t="s">
        <v>138</v>
      </c>
    </row>
    <row r="18" spans="1:17" x14ac:dyDescent="0.4">
      <c r="A18" s="25" t="s">
        <v>52</v>
      </c>
      <c r="B18" s="26">
        <v>100</v>
      </c>
      <c r="C18" s="26"/>
      <c r="D18" s="26"/>
      <c r="E18" s="26">
        <v>100</v>
      </c>
      <c r="F18" s="26">
        <v>600</v>
      </c>
      <c r="G18" s="26">
        <v>100</v>
      </c>
      <c r="H18" s="26"/>
      <c r="I18" s="26"/>
      <c r="J18" s="26"/>
      <c r="K18" s="27">
        <f t="shared" si="2"/>
        <v>900</v>
      </c>
      <c r="L18" s="3">
        <f>'2020Budget'!B11</f>
        <v>1500</v>
      </c>
      <c r="M18" s="27">
        <f t="shared" si="0"/>
        <v>600</v>
      </c>
      <c r="N18" s="28">
        <f t="shared" si="1"/>
        <v>0.4</v>
      </c>
      <c r="O18" s="28">
        <f>9/12</f>
        <v>0.75</v>
      </c>
      <c r="P18" s="14"/>
    </row>
    <row r="19" spans="1:17" x14ac:dyDescent="0.4">
      <c r="A19" s="25" t="s">
        <v>60</v>
      </c>
      <c r="B19" s="26"/>
      <c r="C19" s="26"/>
      <c r="D19" s="26"/>
      <c r="E19" s="26">
        <v>2450</v>
      </c>
      <c r="F19" s="26">
        <v>400</v>
      </c>
      <c r="G19" s="26">
        <v>400</v>
      </c>
      <c r="H19" s="26">
        <v>200</v>
      </c>
      <c r="I19" s="26"/>
      <c r="J19" s="26"/>
      <c r="K19" s="27">
        <f t="shared" si="2"/>
        <v>3450</v>
      </c>
      <c r="L19" s="3">
        <f>'2020Budget'!B12</f>
        <v>6031.19</v>
      </c>
      <c r="M19" s="27">
        <f t="shared" si="0"/>
        <v>2581.1899999999996</v>
      </c>
      <c r="N19" s="28">
        <f t="shared" si="1"/>
        <v>0.42797358398591318</v>
      </c>
      <c r="O19" s="28" t="s">
        <v>107</v>
      </c>
      <c r="P19" s="14"/>
    </row>
    <row r="20" spans="1:17" x14ac:dyDescent="0.4">
      <c r="A20" s="25" t="s">
        <v>18</v>
      </c>
      <c r="B20" s="26"/>
      <c r="C20" s="26"/>
      <c r="D20" s="26"/>
      <c r="E20" s="26"/>
      <c r="F20" s="26"/>
      <c r="G20" s="26"/>
      <c r="H20" s="26"/>
      <c r="I20" s="26"/>
      <c r="J20" s="26"/>
      <c r="K20" s="27">
        <f t="shared" si="2"/>
        <v>0</v>
      </c>
      <c r="L20" s="3">
        <f>'2020Budget'!B13</f>
        <v>0</v>
      </c>
      <c r="M20" s="27">
        <f t="shared" si="0"/>
        <v>0</v>
      </c>
      <c r="N20" s="28" t="e">
        <f t="shared" si="1"/>
        <v>#DIV/0!</v>
      </c>
      <c r="P20" s="26"/>
    </row>
    <row r="21" spans="1:17" x14ac:dyDescent="0.4">
      <c r="A21" s="32" t="s">
        <v>0</v>
      </c>
      <c r="B21" s="16">
        <f t="shared" ref="B21:L21" si="3">SUM(B12:B20)</f>
        <v>4000</v>
      </c>
      <c r="C21" s="16">
        <f t="shared" si="3"/>
        <v>300</v>
      </c>
      <c r="D21" s="16">
        <f t="shared" si="3"/>
        <v>1250</v>
      </c>
      <c r="E21" s="16">
        <f>SUM(E12:E20)</f>
        <v>6450</v>
      </c>
      <c r="F21" s="16">
        <f>SUM(F12:F20)</f>
        <v>2300</v>
      </c>
      <c r="G21" s="16">
        <f>SUM(G12:G20)</f>
        <v>1200</v>
      </c>
      <c r="H21" s="16">
        <f>SUM(H12:H20)</f>
        <v>350</v>
      </c>
      <c r="I21" s="16">
        <f t="shared" ref="I21:J21" si="4">SUM(I12:I20)</f>
        <v>150</v>
      </c>
      <c r="J21" s="16">
        <f t="shared" si="4"/>
        <v>350</v>
      </c>
      <c r="K21" s="16">
        <f>SUM(K12:K20)</f>
        <v>16350</v>
      </c>
      <c r="L21" s="5">
        <f t="shared" si="3"/>
        <v>24031.19</v>
      </c>
      <c r="M21" s="17">
        <f t="shared" si="0"/>
        <v>7681.1899999999987</v>
      </c>
      <c r="N21" s="33">
        <f t="shared" si="1"/>
        <v>0.31963419206456273</v>
      </c>
      <c r="O21" s="34"/>
      <c r="P21" s="16"/>
      <c r="Q21" s="35"/>
    </row>
    <row r="24" spans="1:17" x14ac:dyDescent="0.4">
      <c r="M24" s="28"/>
    </row>
    <row r="25" spans="1:17" x14ac:dyDescent="0.4">
      <c r="A25" s="37" t="s">
        <v>108</v>
      </c>
    </row>
    <row r="26" spans="1:17" x14ac:dyDescent="0.4">
      <c r="A26" s="29"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G17" sqref="G17"/>
    </sheetView>
  </sheetViews>
  <sheetFormatPr defaultRowHeight="14.6" x14ac:dyDescent="0.4"/>
  <cols>
    <col min="1" max="1" width="27.53515625" bestFit="1" customWidth="1"/>
    <col min="2" max="2" width="27.53515625" customWidth="1"/>
    <col min="3" max="3" width="16.84375" customWidth="1"/>
    <col min="4" max="4" width="21.84375" customWidth="1"/>
    <col min="5" max="5" width="14.84375" customWidth="1"/>
    <col min="6" max="6" width="14.3828125" customWidth="1"/>
    <col min="7" max="7" width="16.15234375" customWidth="1"/>
    <col min="8" max="8" width="13.69140625" bestFit="1" customWidth="1"/>
    <col min="9" max="9" width="13.3046875" bestFit="1" customWidth="1"/>
    <col min="10" max="10" width="11.69140625" bestFit="1" customWidth="1"/>
    <col min="11" max="11" width="11" bestFit="1" customWidth="1"/>
    <col min="12" max="12" width="11.69140625" bestFit="1" customWidth="1"/>
    <col min="13" max="13" width="11" bestFit="1" customWidth="1"/>
    <col min="14" max="14" width="12" customWidth="1"/>
  </cols>
  <sheetData>
    <row r="1" spans="1:16" x14ac:dyDescent="0.4">
      <c r="P1">
        <v>2020</v>
      </c>
    </row>
    <row r="2" spans="1:16" ht="18.45" x14ac:dyDescent="0.5">
      <c r="A2" s="1" t="s">
        <v>78</v>
      </c>
      <c r="P2" t="s">
        <v>46</v>
      </c>
    </row>
    <row r="3" spans="1:16" x14ac:dyDescent="0.4">
      <c r="B3" s="8" t="s">
        <v>61</v>
      </c>
      <c r="C3" s="8" t="s">
        <v>82</v>
      </c>
      <c r="D3" s="8" t="s">
        <v>30</v>
      </c>
      <c r="E3" s="8" t="s">
        <v>70</v>
      </c>
      <c r="F3" s="20" t="s">
        <v>29</v>
      </c>
      <c r="G3" s="20" t="s">
        <v>28</v>
      </c>
      <c r="H3" s="19" t="s">
        <v>81</v>
      </c>
      <c r="I3" s="19" t="s">
        <v>17</v>
      </c>
      <c r="J3" s="9" t="s">
        <v>11</v>
      </c>
      <c r="K3" s="9" t="s">
        <v>12</v>
      </c>
      <c r="L3" s="9" t="s">
        <v>10</v>
      </c>
      <c r="M3" s="9" t="s">
        <v>13</v>
      </c>
    </row>
    <row r="5" spans="1:16" x14ac:dyDescent="0.4">
      <c r="A5" t="s">
        <v>21</v>
      </c>
      <c r="B5" s="3">
        <v>3000</v>
      </c>
      <c r="C5" s="3"/>
      <c r="D5" s="3">
        <v>3000</v>
      </c>
      <c r="E5" s="3">
        <v>2660</v>
      </c>
      <c r="F5" s="3">
        <v>3000</v>
      </c>
      <c r="G5" s="3">
        <v>3525</v>
      </c>
      <c r="H5" s="3">
        <v>3000</v>
      </c>
      <c r="I5" s="15">
        <v>3335</v>
      </c>
      <c r="J5" s="3">
        <v>2500</v>
      </c>
      <c r="K5" s="3">
        <v>3980</v>
      </c>
      <c r="L5" s="3">
        <v>2000</v>
      </c>
      <c r="M5" s="3">
        <v>4111.25</v>
      </c>
      <c r="P5" t="s">
        <v>65</v>
      </c>
    </row>
    <row r="6" spans="1:16" x14ac:dyDescent="0.4">
      <c r="A6" t="s">
        <v>22</v>
      </c>
      <c r="B6" s="3">
        <v>0</v>
      </c>
      <c r="C6" s="3"/>
      <c r="D6" s="3">
        <v>0</v>
      </c>
      <c r="E6" s="3">
        <v>0</v>
      </c>
      <c r="F6" s="3">
        <v>0</v>
      </c>
      <c r="G6" s="3">
        <v>0</v>
      </c>
      <c r="H6" s="3">
        <v>4220</v>
      </c>
      <c r="I6" s="15">
        <v>4220</v>
      </c>
      <c r="J6" s="3">
        <v>2355.75</v>
      </c>
      <c r="K6" s="3">
        <v>6299.33</v>
      </c>
      <c r="L6" s="3">
        <v>1000</v>
      </c>
      <c r="M6" s="3">
        <v>3780</v>
      </c>
      <c r="P6" t="s">
        <v>66</v>
      </c>
    </row>
    <row r="7" spans="1:16" x14ac:dyDescent="0.4">
      <c r="A7" t="s">
        <v>16</v>
      </c>
      <c r="B7" s="3">
        <v>0</v>
      </c>
      <c r="C7" s="3"/>
      <c r="D7" s="3">
        <v>3000</v>
      </c>
      <c r="E7" s="3">
        <v>0</v>
      </c>
      <c r="F7" s="3">
        <v>3000</v>
      </c>
      <c r="G7" s="3">
        <v>2920</v>
      </c>
      <c r="H7" s="3">
        <v>1780</v>
      </c>
      <c r="I7" s="15">
        <v>0</v>
      </c>
      <c r="J7" s="3">
        <v>0</v>
      </c>
      <c r="K7" s="3">
        <v>0</v>
      </c>
      <c r="L7" s="3">
        <v>0</v>
      </c>
      <c r="M7" s="3">
        <v>0</v>
      </c>
      <c r="P7" t="s">
        <v>66</v>
      </c>
    </row>
    <row r="8" spans="1:16" x14ac:dyDescent="0.4">
      <c r="A8" t="s">
        <v>62</v>
      </c>
      <c r="B8" s="3">
        <v>3000</v>
      </c>
      <c r="C8" s="3"/>
      <c r="D8" s="3">
        <v>0</v>
      </c>
      <c r="E8" s="3">
        <v>0</v>
      </c>
      <c r="F8" s="3">
        <v>0</v>
      </c>
      <c r="G8" s="3">
        <v>0</v>
      </c>
      <c r="H8" s="3">
        <v>0</v>
      </c>
      <c r="I8" s="15">
        <v>0</v>
      </c>
      <c r="J8" s="3"/>
      <c r="K8" s="3"/>
      <c r="L8" s="3"/>
      <c r="M8" s="3"/>
      <c r="P8" t="s">
        <v>67</v>
      </c>
    </row>
    <row r="9" spans="1:16" x14ac:dyDescent="0.4">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4">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4">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4">
      <c r="A12" t="s">
        <v>31</v>
      </c>
      <c r="B12" s="3">
        <v>6031.19</v>
      </c>
      <c r="C12" s="3"/>
      <c r="D12" s="3">
        <v>2000</v>
      </c>
      <c r="E12" s="3">
        <v>5720</v>
      </c>
      <c r="F12" s="3">
        <v>0</v>
      </c>
      <c r="G12" s="3">
        <v>0</v>
      </c>
      <c r="H12" s="14">
        <v>0</v>
      </c>
      <c r="I12" s="15">
        <v>0</v>
      </c>
      <c r="J12" s="3">
        <v>0</v>
      </c>
      <c r="K12" s="3">
        <v>0</v>
      </c>
      <c r="L12" s="3">
        <v>0</v>
      </c>
      <c r="M12" s="3">
        <v>2642.5</v>
      </c>
      <c r="P12" t="s">
        <v>83</v>
      </c>
    </row>
    <row r="13" spans="1:16" x14ac:dyDescent="0.4">
      <c r="A13" t="s">
        <v>18</v>
      </c>
      <c r="B13" s="3">
        <v>0</v>
      </c>
      <c r="C13" s="3"/>
      <c r="D13" s="3">
        <f>5612.85+1250+50.25</f>
        <v>6913.1</v>
      </c>
      <c r="E13" s="3"/>
      <c r="F13" s="3">
        <v>9640.6450000000004</v>
      </c>
      <c r="G13" s="3"/>
      <c r="H13" s="14">
        <v>0</v>
      </c>
      <c r="I13" s="15">
        <v>0</v>
      </c>
    </row>
    <row r="14" spans="1:16" x14ac:dyDescent="0.4">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4">
      <c r="D15" s="3"/>
      <c r="G15" s="3"/>
      <c r="I15" s="12"/>
      <c r="J15" s="13"/>
    </row>
    <row r="16" spans="1:16" x14ac:dyDescent="0.4">
      <c r="D16" s="3"/>
      <c r="G16" s="11"/>
    </row>
    <row r="17" spans="1:11" x14ac:dyDescent="0.4">
      <c r="G17" s="43"/>
      <c r="I17" s="43"/>
    </row>
    <row r="18" spans="1:11" ht="18.45" x14ac:dyDescent="0.5">
      <c r="A18" s="1" t="s">
        <v>1</v>
      </c>
      <c r="B18" s="1"/>
      <c r="C18" s="1"/>
      <c r="D18" s="2"/>
      <c r="E18" s="18"/>
      <c r="F18" s="3"/>
    </row>
    <row r="19" spans="1:11" ht="18.45" x14ac:dyDescent="0.5">
      <c r="A19" t="s">
        <v>32</v>
      </c>
      <c r="D19" s="3"/>
      <c r="E19" s="3"/>
      <c r="F19" s="2"/>
    </row>
    <row r="20" spans="1:11" x14ac:dyDescent="0.4">
      <c r="A20" s="8"/>
      <c r="B20" s="8" t="s">
        <v>63</v>
      </c>
      <c r="C20" s="8"/>
      <c r="D20" s="24" t="s">
        <v>34</v>
      </c>
      <c r="E20" s="24"/>
      <c r="F20" s="23" t="s">
        <v>15</v>
      </c>
      <c r="G20" s="23" t="s">
        <v>38</v>
      </c>
      <c r="H20" s="23" t="s">
        <v>8</v>
      </c>
      <c r="J20" s="23"/>
      <c r="K20" s="23"/>
    </row>
    <row r="21" spans="1:11" x14ac:dyDescent="0.4">
      <c r="A21" t="s">
        <v>14</v>
      </c>
      <c r="B21" s="3">
        <v>2500</v>
      </c>
      <c r="C21" s="3"/>
      <c r="D21" s="3">
        <v>2500</v>
      </c>
      <c r="E21" s="3"/>
      <c r="F21" s="3">
        <v>5000</v>
      </c>
      <c r="G21" s="3">
        <v>4500</v>
      </c>
      <c r="H21" s="3">
        <v>5000</v>
      </c>
      <c r="J21" s="3"/>
      <c r="K21" s="3"/>
    </row>
    <row r="22" spans="1:11" x14ac:dyDescent="0.4">
      <c r="A22" t="s">
        <v>2</v>
      </c>
      <c r="B22" s="3">
        <v>3590.52</v>
      </c>
      <c r="C22" s="3"/>
      <c r="D22" s="3">
        <v>3590.52</v>
      </c>
      <c r="E22" s="3"/>
      <c r="F22" s="3">
        <v>7181.04</v>
      </c>
      <c r="G22" s="3">
        <v>7181.04</v>
      </c>
      <c r="H22" s="3">
        <v>10771.56</v>
      </c>
      <c r="J22" s="3"/>
      <c r="K22" s="3"/>
    </row>
    <row r="23" spans="1:11" x14ac:dyDescent="0.4">
      <c r="A23" t="s">
        <v>3</v>
      </c>
      <c r="B23" s="3">
        <v>500</v>
      </c>
      <c r="C23" s="3"/>
      <c r="D23" s="3">
        <v>500</v>
      </c>
      <c r="E23" s="3"/>
      <c r="F23" s="3">
        <v>899.5</v>
      </c>
      <c r="G23" s="3">
        <v>899.5</v>
      </c>
      <c r="H23" s="3">
        <v>1349.25</v>
      </c>
      <c r="J23" s="3"/>
      <c r="K23" s="3"/>
    </row>
    <row r="24" spans="1:11" x14ac:dyDescent="0.4">
      <c r="A24" t="s">
        <v>4</v>
      </c>
      <c r="B24" s="3">
        <v>5688.6049999999996</v>
      </c>
      <c r="C24" s="3"/>
      <c r="D24" s="3">
        <v>5688.6049999999996</v>
      </c>
      <c r="E24" s="3"/>
      <c r="F24" s="3">
        <v>11377.21</v>
      </c>
      <c r="G24" s="3">
        <v>11377.21</v>
      </c>
      <c r="H24" s="3">
        <v>17065.814999999999</v>
      </c>
      <c r="J24" s="3"/>
      <c r="K24" s="3"/>
    </row>
    <row r="25" spans="1:11" x14ac:dyDescent="0.4">
      <c r="A25" t="s">
        <v>5</v>
      </c>
      <c r="B25" s="3">
        <v>500</v>
      </c>
      <c r="C25" s="3"/>
      <c r="D25" s="3">
        <v>500</v>
      </c>
      <c r="E25" s="3"/>
      <c r="F25" s="3">
        <v>500</v>
      </c>
      <c r="G25" s="3">
        <v>500</v>
      </c>
      <c r="H25" s="3">
        <v>750</v>
      </c>
      <c r="J25" s="3"/>
      <c r="K25" s="3"/>
    </row>
    <row r="26" spans="1:11" x14ac:dyDescent="0.4">
      <c r="A26" t="s">
        <v>6</v>
      </c>
      <c r="B26" s="3">
        <v>858.97</v>
      </c>
      <c r="C26" s="3"/>
      <c r="D26" s="3">
        <v>858.97</v>
      </c>
      <c r="E26" s="3"/>
      <c r="F26" s="3">
        <v>1717.94</v>
      </c>
      <c r="G26" s="3">
        <v>1717.94</v>
      </c>
      <c r="H26" s="3">
        <v>2576.91</v>
      </c>
      <c r="J26" s="3"/>
      <c r="K26" s="3"/>
    </row>
    <row r="27" spans="1:11" x14ac:dyDescent="0.4">
      <c r="A27" t="s">
        <v>7</v>
      </c>
      <c r="B27" s="3">
        <v>500</v>
      </c>
      <c r="C27" s="3"/>
      <c r="D27" s="3">
        <v>500</v>
      </c>
      <c r="E27" s="3"/>
      <c r="F27" s="3">
        <v>500</v>
      </c>
      <c r="G27" s="3">
        <v>500</v>
      </c>
      <c r="H27" s="44">
        <v>750</v>
      </c>
      <c r="J27" s="3"/>
      <c r="K27" s="3"/>
    </row>
    <row r="28" spans="1:11" x14ac:dyDescent="0.4">
      <c r="A28" t="s">
        <v>26</v>
      </c>
      <c r="B28" s="3">
        <v>500</v>
      </c>
      <c r="C28" s="3"/>
      <c r="D28" s="3">
        <v>500</v>
      </c>
      <c r="E28" s="3"/>
      <c r="F28" s="3">
        <v>500</v>
      </c>
      <c r="G28" s="3">
        <v>500</v>
      </c>
      <c r="H28" s="22"/>
      <c r="J28" s="3"/>
      <c r="K28" s="3"/>
    </row>
    <row r="29" spans="1:11" x14ac:dyDescent="0.4">
      <c r="A29" t="s">
        <v>27</v>
      </c>
      <c r="B29" s="3">
        <v>500</v>
      </c>
      <c r="C29" s="3"/>
      <c r="D29" s="3">
        <v>500</v>
      </c>
      <c r="E29" s="3"/>
      <c r="F29" s="3">
        <v>500</v>
      </c>
      <c r="G29" s="3">
        <v>500</v>
      </c>
      <c r="H29" s="22"/>
      <c r="J29" s="3"/>
      <c r="K29" s="3"/>
    </row>
    <row r="30" spans="1:11" x14ac:dyDescent="0.4">
      <c r="A30" s="7" t="s">
        <v>37</v>
      </c>
      <c r="B30" s="10">
        <v>500</v>
      </c>
      <c r="C30" s="10"/>
      <c r="D30" s="10">
        <v>500</v>
      </c>
      <c r="E30" s="10"/>
      <c r="F30" s="10">
        <v>500</v>
      </c>
      <c r="G30" s="10">
        <v>500</v>
      </c>
      <c r="H30" s="11"/>
      <c r="J30" s="3"/>
      <c r="K30" s="3"/>
    </row>
    <row r="31" spans="1:11" x14ac:dyDescent="0.4">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4">
      <c r="A33" s="8" t="s">
        <v>80</v>
      </c>
    </row>
    <row r="34" spans="1:15" x14ac:dyDescent="0.4">
      <c r="A34" t="s">
        <v>19</v>
      </c>
      <c r="B34" s="3">
        <f>D14-E14</f>
        <v>8393.0999999999985</v>
      </c>
      <c r="C34" s="3"/>
      <c r="D34" s="3">
        <v>10275</v>
      </c>
      <c r="E34" s="3"/>
      <c r="F34" s="3">
        <f>F14-G31</f>
        <v>214.95500000000175</v>
      </c>
      <c r="H34" s="47">
        <f>H14-H31</f>
        <v>-15913.535000000003</v>
      </c>
      <c r="I34" s="3"/>
      <c r="J34" s="15"/>
      <c r="L34" s="3"/>
      <c r="M34" s="3"/>
      <c r="N34" s="3"/>
      <c r="O34" s="3"/>
    </row>
    <row r="35" spans="1:15" x14ac:dyDescent="0.4">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2" sqref="B32"/>
    </sheetView>
  </sheetViews>
  <sheetFormatPr defaultColWidth="9.15234375" defaultRowHeight="14.6" x14ac:dyDescent="0.4"/>
  <cols>
    <col min="1" max="1" width="38" style="25" bestFit="1" customWidth="1"/>
    <col min="2" max="2" width="12.15234375" style="25" bestFit="1" customWidth="1"/>
    <col min="3" max="3" width="11.53515625" style="25" bestFit="1" customWidth="1"/>
    <col min="4" max="4" width="25.3046875" style="25" customWidth="1"/>
    <col min="5" max="5" width="17.3828125" style="25" bestFit="1" customWidth="1"/>
    <col min="6" max="6" width="14.53515625" style="25" bestFit="1" customWidth="1"/>
    <col min="7" max="7" width="13.15234375" style="28" customWidth="1"/>
    <col min="8" max="8" width="11.69140625" style="28" bestFit="1" customWidth="1"/>
    <col min="9" max="9" width="20.3046875" style="25" bestFit="1" customWidth="1"/>
    <col min="10" max="10" width="33.3828125" style="25" bestFit="1" customWidth="1"/>
    <col min="11" max="16384" width="9.15234375" style="25"/>
  </cols>
  <sheetData>
    <row r="1" spans="1:10" x14ac:dyDescent="0.4">
      <c r="A1" s="25" t="s">
        <v>73</v>
      </c>
      <c r="E1" s="27"/>
      <c r="I1" s="26"/>
    </row>
    <row r="2" spans="1:10" x14ac:dyDescent="0.4">
      <c r="E2" s="27"/>
      <c r="I2" s="26"/>
    </row>
    <row r="3" spans="1:10" ht="18.45" x14ac:dyDescent="0.5">
      <c r="A3" s="30" t="s">
        <v>74</v>
      </c>
      <c r="B3" s="30"/>
      <c r="E3" s="27"/>
      <c r="I3" s="26"/>
    </row>
    <row r="4" spans="1:10" x14ac:dyDescent="0.4">
      <c r="B4"/>
      <c r="E4" s="27"/>
      <c r="I4" s="26"/>
    </row>
    <row r="5" spans="1:10" x14ac:dyDescent="0.4">
      <c r="A5" s="25" t="s">
        <v>77</v>
      </c>
      <c r="B5" s="39">
        <f>'2020Budget'!B34</f>
        <v>8393.0999999999985</v>
      </c>
      <c r="E5" s="27"/>
      <c r="I5" s="26"/>
    </row>
    <row r="6" spans="1:10" x14ac:dyDescent="0.4">
      <c r="A6" s="25" t="s">
        <v>75</v>
      </c>
      <c r="B6" s="27">
        <f>'2020Budget'!B31</f>
        <v>15638.094999999999</v>
      </c>
      <c r="E6" s="27"/>
      <c r="I6" s="26"/>
    </row>
    <row r="7" spans="1:10" x14ac:dyDescent="0.4">
      <c r="A7" s="40" t="s">
        <v>76</v>
      </c>
      <c r="B7" s="41">
        <f>B5+B6</f>
        <v>24031.195</v>
      </c>
      <c r="E7" s="27"/>
      <c r="I7" s="26"/>
    </row>
    <row r="8" spans="1:10" x14ac:dyDescent="0.4">
      <c r="E8" s="27"/>
      <c r="I8" s="26"/>
    </row>
    <row r="9" spans="1:10" x14ac:dyDescent="0.4">
      <c r="A9" s="29"/>
      <c r="E9" s="27"/>
      <c r="I9" s="26"/>
    </row>
    <row r="10" spans="1:10" ht="18.45" x14ac:dyDescent="0.5">
      <c r="A10" s="30" t="s">
        <v>39</v>
      </c>
      <c r="B10" s="31"/>
      <c r="E10" s="27"/>
      <c r="F10" s="26"/>
    </row>
    <row r="11" spans="1:10" x14ac:dyDescent="0.4">
      <c r="B11" s="26" t="s">
        <v>72</v>
      </c>
      <c r="C11" s="25" t="s">
        <v>40</v>
      </c>
      <c r="D11" s="26" t="s">
        <v>59</v>
      </c>
      <c r="E11" s="27" t="s">
        <v>41</v>
      </c>
      <c r="F11" s="25" t="s">
        <v>42</v>
      </c>
      <c r="G11" s="28" t="s">
        <v>43</v>
      </c>
      <c r="H11" s="28" t="s">
        <v>44</v>
      </c>
      <c r="I11" s="26" t="s">
        <v>45</v>
      </c>
      <c r="J11" s="25" t="s">
        <v>46</v>
      </c>
    </row>
    <row r="12" spans="1:10" x14ac:dyDescent="0.4">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4">
      <c r="A13" s="25" t="s">
        <v>48</v>
      </c>
      <c r="B13" s="26"/>
      <c r="C13" s="27">
        <f t="shared" si="0"/>
        <v>0</v>
      </c>
      <c r="D13" s="3">
        <f>'2020Budget'!B6</f>
        <v>0</v>
      </c>
      <c r="E13" s="27">
        <f t="shared" si="1"/>
        <v>0</v>
      </c>
      <c r="F13" s="27">
        <f t="shared" si="2"/>
        <v>0</v>
      </c>
      <c r="G13" s="28">
        <v>0</v>
      </c>
      <c r="I13" s="14"/>
    </row>
    <row r="14" spans="1:10" x14ac:dyDescent="0.4">
      <c r="A14" s="25" t="s">
        <v>49</v>
      </c>
      <c r="B14" s="26">
        <v>100</v>
      </c>
      <c r="C14" s="27">
        <f t="shared" si="0"/>
        <v>100</v>
      </c>
      <c r="D14" s="3">
        <f>'2020Budget'!B7</f>
        <v>0</v>
      </c>
      <c r="E14" s="27">
        <f t="shared" si="1"/>
        <v>-100</v>
      </c>
      <c r="F14" s="27">
        <f t="shared" si="2"/>
        <v>-100</v>
      </c>
      <c r="G14" s="28" t="e">
        <f t="shared" si="3"/>
        <v>#DIV/0!</v>
      </c>
      <c r="I14" s="14"/>
      <c r="J14" s="25" t="s">
        <v>87</v>
      </c>
    </row>
    <row r="15" spans="1:10" x14ac:dyDescent="0.4">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4">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4">
      <c r="A17" s="25" t="s">
        <v>51</v>
      </c>
      <c r="B17" s="26"/>
      <c r="C17" s="27">
        <f t="shared" si="0"/>
        <v>0</v>
      </c>
      <c r="D17" s="3">
        <f>'2020Budget'!B10</f>
        <v>2000</v>
      </c>
      <c r="E17" s="27">
        <f t="shared" si="1"/>
        <v>2000</v>
      </c>
      <c r="F17" s="27">
        <f t="shared" si="2"/>
        <v>2000</v>
      </c>
      <c r="G17" s="28">
        <f t="shared" si="3"/>
        <v>1</v>
      </c>
      <c r="I17" s="14"/>
    </row>
    <row r="18" spans="1:10" x14ac:dyDescent="0.4">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4">
      <c r="A19" s="25" t="s">
        <v>60</v>
      </c>
      <c r="B19" s="26"/>
      <c r="C19" s="27">
        <f t="shared" si="0"/>
        <v>0</v>
      </c>
      <c r="D19" s="3">
        <f>'2020Budget'!B12</f>
        <v>6031.19</v>
      </c>
      <c r="E19" s="27">
        <f t="shared" si="1"/>
        <v>6031.19</v>
      </c>
      <c r="F19" s="27">
        <f t="shared" si="2"/>
        <v>6031.19</v>
      </c>
      <c r="G19" s="28">
        <f t="shared" si="3"/>
        <v>1</v>
      </c>
      <c r="I19" s="14"/>
    </row>
    <row r="20" spans="1:10" x14ac:dyDescent="0.4">
      <c r="A20" s="25" t="s">
        <v>18</v>
      </c>
      <c r="B20" s="26"/>
      <c r="C20" s="27">
        <f t="shared" si="0"/>
        <v>0</v>
      </c>
      <c r="D20" s="3">
        <f>'2020Budget'!B13</f>
        <v>0</v>
      </c>
      <c r="E20" s="27">
        <f t="shared" si="1"/>
        <v>0</v>
      </c>
      <c r="F20" s="27">
        <f t="shared" si="2"/>
        <v>0</v>
      </c>
      <c r="G20" s="28" t="e">
        <f t="shared" si="3"/>
        <v>#DIV/0!</v>
      </c>
      <c r="I20" s="26"/>
    </row>
    <row r="21" spans="1:10" x14ac:dyDescent="0.4">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4">
      <c r="A24" s="36" t="s">
        <v>55</v>
      </c>
    </row>
    <row r="25" spans="1:10" x14ac:dyDescent="0.4">
      <c r="A25" s="36" t="s">
        <v>56</v>
      </c>
    </row>
    <row r="26" spans="1:10" x14ac:dyDescent="0.4">
      <c r="A26" s="36" t="s">
        <v>57</v>
      </c>
    </row>
    <row r="27" spans="1:10" x14ac:dyDescent="0.4">
      <c r="A27" s="36" t="s">
        <v>58</v>
      </c>
    </row>
    <row r="28" spans="1:10" x14ac:dyDescent="0.4">
      <c r="E28" s="28"/>
    </row>
    <row r="29" spans="1:10" x14ac:dyDescent="0.4">
      <c r="A29" s="37" t="s">
        <v>53</v>
      </c>
    </row>
    <row r="30" spans="1:10" x14ac:dyDescent="0.4">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ColWidth="9.15234375" defaultRowHeight="14.6" x14ac:dyDescent="0.4"/>
  <cols>
    <col min="1" max="1" width="38" style="25" bestFit="1" customWidth="1"/>
    <col min="2" max="2" width="12.15234375" style="25" bestFit="1" customWidth="1"/>
    <col min="3" max="3" width="12.15234375" style="25" customWidth="1"/>
    <col min="4" max="4" width="11.53515625" style="25" bestFit="1" customWidth="1"/>
    <col min="5" max="5" width="25.3046875" style="25" customWidth="1"/>
    <col min="6" max="6" width="17.3828125" style="25" bestFit="1" customWidth="1"/>
    <col min="7" max="7" width="14.53515625" style="25" bestFit="1" customWidth="1"/>
    <col min="8" max="8" width="13.15234375" style="28" customWidth="1"/>
    <col min="9" max="9" width="11.69140625" style="28" bestFit="1" customWidth="1"/>
    <col min="10" max="10" width="20.3046875" style="25" bestFit="1" customWidth="1"/>
    <col min="11" max="11" width="33.3828125" style="25" bestFit="1" customWidth="1"/>
    <col min="12" max="16384" width="9.15234375" style="25"/>
  </cols>
  <sheetData>
    <row r="1" spans="1:11" x14ac:dyDescent="0.4">
      <c r="A1" s="25" t="s">
        <v>129</v>
      </c>
      <c r="F1" s="27"/>
      <c r="J1" s="26"/>
    </row>
    <row r="2" spans="1:11" x14ac:dyDescent="0.4">
      <c r="F2" s="27"/>
      <c r="J2" s="26"/>
    </row>
    <row r="3" spans="1:11" ht="18.45" x14ac:dyDescent="0.5">
      <c r="A3" s="30" t="s">
        <v>74</v>
      </c>
      <c r="B3" s="30"/>
      <c r="C3" s="30"/>
      <c r="F3" s="27"/>
      <c r="J3" s="26"/>
    </row>
    <row r="4" spans="1:11" x14ac:dyDescent="0.4">
      <c r="B4"/>
      <c r="C4"/>
      <c r="F4" s="27"/>
      <c r="J4" s="26"/>
    </row>
    <row r="5" spans="1:11" x14ac:dyDescent="0.4">
      <c r="A5" s="25" t="s">
        <v>77</v>
      </c>
      <c r="B5" s="39">
        <f>'2020Budget'!B34</f>
        <v>8393.0999999999985</v>
      </c>
      <c r="C5" s="39"/>
      <c r="F5" s="27"/>
      <c r="J5" s="26"/>
    </row>
    <row r="6" spans="1:11" x14ac:dyDescent="0.4">
      <c r="A6" s="25" t="s">
        <v>75</v>
      </c>
      <c r="B6" s="27">
        <f>'2020Budget'!B31</f>
        <v>15638.094999999999</v>
      </c>
      <c r="C6" s="27"/>
      <c r="F6" s="27"/>
      <c r="J6" s="26"/>
    </row>
    <row r="7" spans="1:11" x14ac:dyDescent="0.4">
      <c r="A7" s="40" t="s">
        <v>76</v>
      </c>
      <c r="B7" s="41">
        <f>B5+B6</f>
        <v>24031.195</v>
      </c>
      <c r="C7" s="41"/>
      <c r="F7" s="27"/>
      <c r="J7" s="26"/>
    </row>
    <row r="8" spans="1:11" x14ac:dyDescent="0.4">
      <c r="F8" s="27"/>
      <c r="J8" s="26"/>
    </row>
    <row r="9" spans="1:11" x14ac:dyDescent="0.4">
      <c r="A9" s="29"/>
      <c r="F9" s="27"/>
      <c r="J9" s="26"/>
    </row>
    <row r="10" spans="1:11" ht="18.45" x14ac:dyDescent="0.5">
      <c r="A10" s="30" t="s">
        <v>39</v>
      </c>
      <c r="B10" s="31"/>
      <c r="C10" s="31"/>
      <c r="F10" s="27"/>
      <c r="G10" s="26"/>
    </row>
    <row r="11" spans="1:11" x14ac:dyDescent="0.4">
      <c r="B11" s="26" t="s">
        <v>89</v>
      </c>
      <c r="C11" s="26" t="s">
        <v>90</v>
      </c>
      <c r="D11" s="25" t="s">
        <v>40</v>
      </c>
      <c r="E11" s="26" t="s">
        <v>59</v>
      </c>
      <c r="F11" s="27" t="s">
        <v>41</v>
      </c>
      <c r="G11" s="25" t="s">
        <v>42</v>
      </c>
      <c r="H11" s="28" t="s">
        <v>43</v>
      </c>
      <c r="I11" s="28" t="s">
        <v>44</v>
      </c>
      <c r="J11" s="26" t="s">
        <v>45</v>
      </c>
      <c r="K11" s="25" t="s">
        <v>46</v>
      </c>
    </row>
    <row r="12" spans="1:11" x14ac:dyDescent="0.4">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4">
      <c r="A13" s="25" t="s">
        <v>48</v>
      </c>
      <c r="B13" s="26"/>
      <c r="C13" s="26"/>
      <c r="D13" s="27">
        <f t="shared" ref="D13:D20" si="3">SUM(B13:C13)</f>
        <v>0</v>
      </c>
      <c r="E13" s="3">
        <f>'2020Budget'!B6</f>
        <v>0</v>
      </c>
      <c r="F13" s="27">
        <f t="shared" si="0"/>
        <v>0</v>
      </c>
      <c r="G13" s="27">
        <f t="shared" si="1"/>
        <v>0</v>
      </c>
      <c r="H13" s="28">
        <v>0</v>
      </c>
      <c r="J13" s="14"/>
    </row>
    <row r="14" spans="1:11" x14ac:dyDescent="0.4">
      <c r="A14" s="25" t="s">
        <v>49</v>
      </c>
      <c r="B14" s="26">
        <v>100</v>
      </c>
      <c r="C14" s="26"/>
      <c r="D14" s="27">
        <f t="shared" si="3"/>
        <v>100</v>
      </c>
      <c r="E14" s="3">
        <f>'2020Budget'!B7</f>
        <v>0</v>
      </c>
      <c r="F14" s="27">
        <f t="shared" si="0"/>
        <v>-100</v>
      </c>
      <c r="G14" s="27">
        <f t="shared" si="1"/>
        <v>-100</v>
      </c>
      <c r="H14" s="28" t="e">
        <f t="shared" si="2"/>
        <v>#DIV/0!</v>
      </c>
      <c r="J14" s="14"/>
    </row>
    <row r="15" spans="1:11" x14ac:dyDescent="0.4">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4">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4">
      <c r="A17" s="25" t="s">
        <v>51</v>
      </c>
      <c r="B17" s="26"/>
      <c r="C17" s="26"/>
      <c r="D17" s="27">
        <f t="shared" si="3"/>
        <v>0</v>
      </c>
      <c r="E17" s="3">
        <f>'2020Budget'!B10</f>
        <v>2000</v>
      </c>
      <c r="F17" s="27">
        <f t="shared" si="0"/>
        <v>2000</v>
      </c>
      <c r="G17" s="27">
        <f t="shared" si="1"/>
        <v>2000</v>
      </c>
      <c r="H17" s="28">
        <f t="shared" si="2"/>
        <v>1</v>
      </c>
      <c r="J17" s="14"/>
    </row>
    <row r="18" spans="1:11" x14ac:dyDescent="0.4">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4">
      <c r="A19" s="25" t="s">
        <v>60</v>
      </c>
      <c r="B19" s="26"/>
      <c r="C19" s="26"/>
      <c r="D19" s="27">
        <f t="shared" si="3"/>
        <v>0</v>
      </c>
      <c r="E19" s="3">
        <f>'2020Budget'!B12</f>
        <v>6031.19</v>
      </c>
      <c r="F19" s="27">
        <f t="shared" si="0"/>
        <v>6031.19</v>
      </c>
      <c r="G19" s="27">
        <f t="shared" si="1"/>
        <v>6031.19</v>
      </c>
      <c r="H19" s="28">
        <f t="shared" si="2"/>
        <v>1</v>
      </c>
      <c r="J19" s="14"/>
    </row>
    <row r="20" spans="1:11" x14ac:dyDescent="0.4">
      <c r="A20" s="25" t="s">
        <v>18</v>
      </c>
      <c r="B20" s="26"/>
      <c r="C20" s="26"/>
      <c r="D20" s="27">
        <f t="shared" si="3"/>
        <v>0</v>
      </c>
      <c r="E20" s="3">
        <f>'2020Budget'!B13</f>
        <v>0</v>
      </c>
      <c r="F20" s="27">
        <f t="shared" si="0"/>
        <v>0</v>
      </c>
      <c r="G20" s="27">
        <f t="shared" si="1"/>
        <v>0</v>
      </c>
      <c r="J20" s="26"/>
    </row>
    <row r="21" spans="1:11" x14ac:dyDescent="0.4">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4">
      <c r="A24" s="36" t="s">
        <v>55</v>
      </c>
    </row>
    <row r="25" spans="1:11" x14ac:dyDescent="0.4">
      <c r="A25" s="36" t="s">
        <v>56</v>
      </c>
    </row>
    <row r="26" spans="1:11" x14ac:dyDescent="0.4">
      <c r="A26" s="36" t="s">
        <v>57</v>
      </c>
    </row>
    <row r="27" spans="1:11" x14ac:dyDescent="0.4">
      <c r="A27" s="36" t="s">
        <v>58</v>
      </c>
    </row>
    <row r="28" spans="1:11" x14ac:dyDescent="0.4">
      <c r="F28" s="28"/>
    </row>
    <row r="29" spans="1:11" x14ac:dyDescent="0.4">
      <c r="A29" s="37" t="s">
        <v>53</v>
      </c>
    </row>
    <row r="30" spans="1:11" x14ac:dyDescent="0.4">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ColWidth="9.15234375" defaultRowHeight="14.6" x14ac:dyDescent="0.4"/>
  <cols>
    <col min="1" max="1" width="38" style="25" bestFit="1" customWidth="1"/>
    <col min="2" max="2" width="12.15234375" style="25" bestFit="1" customWidth="1"/>
    <col min="3" max="4" width="12.15234375" style="25" customWidth="1"/>
    <col min="5" max="5" width="11.53515625" style="25" bestFit="1" customWidth="1"/>
    <col min="6" max="6" width="25.3046875" style="25" customWidth="1"/>
    <col min="7" max="7" width="17.3828125" style="25" bestFit="1" customWidth="1"/>
    <col min="8" max="8" width="14.535156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128</v>
      </c>
      <c r="G1" s="27"/>
      <c r="K1" s="26"/>
    </row>
    <row r="2" spans="1:12" x14ac:dyDescent="0.4">
      <c r="G2" s="27"/>
      <c r="K2" s="26"/>
    </row>
    <row r="3" spans="1:12" ht="18.45" x14ac:dyDescent="0.5">
      <c r="A3" s="30" t="s">
        <v>74</v>
      </c>
      <c r="B3" s="30"/>
      <c r="C3" s="30"/>
      <c r="D3" s="30"/>
      <c r="G3" s="27"/>
      <c r="K3" s="26"/>
    </row>
    <row r="4" spans="1:12" x14ac:dyDescent="0.4">
      <c r="B4"/>
      <c r="C4"/>
      <c r="D4"/>
      <c r="G4" s="27"/>
      <c r="K4" s="26"/>
    </row>
    <row r="5" spans="1:12" x14ac:dyDescent="0.4">
      <c r="A5" s="25" t="s">
        <v>77</v>
      </c>
      <c r="B5" s="39">
        <f>'2020Budget'!B34</f>
        <v>8393.0999999999985</v>
      </c>
      <c r="C5" s="39"/>
      <c r="D5" s="39"/>
      <c r="G5" s="27"/>
      <c r="K5" s="26"/>
    </row>
    <row r="6" spans="1:12" x14ac:dyDescent="0.4">
      <c r="A6" s="25" t="s">
        <v>75</v>
      </c>
      <c r="B6" s="27">
        <f>'2020Budget'!B31</f>
        <v>15638.094999999999</v>
      </c>
      <c r="C6" s="27"/>
      <c r="D6" s="27"/>
      <c r="G6" s="27"/>
      <c r="K6" s="26"/>
    </row>
    <row r="7" spans="1:12" x14ac:dyDescent="0.4">
      <c r="A7" s="40" t="s">
        <v>76</v>
      </c>
      <c r="B7" s="41">
        <f>B5+B6</f>
        <v>24031.195</v>
      </c>
      <c r="C7" s="41"/>
      <c r="D7" s="41"/>
      <c r="G7" s="27"/>
      <c r="K7" s="26"/>
    </row>
    <row r="8" spans="1:12" x14ac:dyDescent="0.4">
      <c r="G8" s="27"/>
      <c r="K8" s="26"/>
    </row>
    <row r="9" spans="1:12" x14ac:dyDescent="0.4">
      <c r="A9" s="29"/>
      <c r="G9" s="27"/>
      <c r="K9" s="26"/>
    </row>
    <row r="10" spans="1:12" ht="18.45" x14ac:dyDescent="0.5">
      <c r="A10" s="30" t="s">
        <v>39</v>
      </c>
      <c r="B10" s="31"/>
      <c r="C10" s="31"/>
      <c r="D10" s="31"/>
      <c r="G10" s="27"/>
      <c r="H10" s="26"/>
    </row>
    <row r="11" spans="1:12" x14ac:dyDescent="0.4">
      <c r="B11" s="26" t="s">
        <v>89</v>
      </c>
      <c r="C11" s="26" t="s">
        <v>90</v>
      </c>
      <c r="D11" s="26" t="s">
        <v>94</v>
      </c>
      <c r="E11" s="25" t="s">
        <v>40</v>
      </c>
      <c r="F11" s="26" t="s">
        <v>59</v>
      </c>
      <c r="G11" s="27" t="s">
        <v>41</v>
      </c>
      <c r="H11" s="25" t="s">
        <v>42</v>
      </c>
      <c r="I11" s="28" t="s">
        <v>43</v>
      </c>
      <c r="J11" s="28" t="s">
        <v>44</v>
      </c>
      <c r="K11" s="26" t="s">
        <v>45</v>
      </c>
      <c r="L11" s="25" t="s">
        <v>46</v>
      </c>
    </row>
    <row r="12" spans="1:12" x14ac:dyDescent="0.4">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4">
      <c r="A13" s="25" t="s">
        <v>48</v>
      </c>
      <c r="B13" s="26"/>
      <c r="C13" s="26"/>
      <c r="D13" s="26"/>
      <c r="E13" s="27">
        <f t="shared" ref="E13:E20" si="3">SUM(B13:D13)</f>
        <v>0</v>
      </c>
      <c r="F13" s="3">
        <f>'2020Budget'!B6</f>
        <v>0</v>
      </c>
      <c r="G13" s="27">
        <f t="shared" si="0"/>
        <v>0</v>
      </c>
      <c r="H13" s="27">
        <f t="shared" si="1"/>
        <v>0</v>
      </c>
      <c r="I13" s="28">
        <v>0</v>
      </c>
      <c r="K13" s="14"/>
    </row>
    <row r="14" spans="1:12" x14ac:dyDescent="0.4">
      <c r="A14" s="25" t="s">
        <v>49</v>
      </c>
      <c r="B14" s="26">
        <v>100</v>
      </c>
      <c r="C14" s="26"/>
      <c r="D14" s="26"/>
      <c r="E14" s="27">
        <f t="shared" si="3"/>
        <v>100</v>
      </c>
      <c r="F14" s="3">
        <f>'2020Budget'!B7</f>
        <v>0</v>
      </c>
      <c r="G14" s="27">
        <f t="shared" si="0"/>
        <v>-100</v>
      </c>
      <c r="H14" s="27">
        <f t="shared" si="1"/>
        <v>-100</v>
      </c>
      <c r="I14" s="28" t="e">
        <f t="shared" si="2"/>
        <v>#DIV/0!</v>
      </c>
      <c r="K14" s="14"/>
    </row>
    <row r="15" spans="1:12" x14ac:dyDescent="0.4">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4">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4">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4">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4">
      <c r="A19" s="25" t="s">
        <v>60</v>
      </c>
      <c r="B19" s="26"/>
      <c r="C19" s="26"/>
      <c r="D19" s="26"/>
      <c r="E19" s="27">
        <f t="shared" si="3"/>
        <v>0</v>
      </c>
      <c r="F19" s="3">
        <f>'2020Budget'!B12</f>
        <v>6031.19</v>
      </c>
      <c r="G19" s="27">
        <f t="shared" si="0"/>
        <v>6031.19</v>
      </c>
      <c r="H19" s="27">
        <f t="shared" si="1"/>
        <v>6031.19</v>
      </c>
      <c r="I19" s="28">
        <f t="shared" si="2"/>
        <v>1</v>
      </c>
      <c r="K19" s="14"/>
    </row>
    <row r="20" spans="1:12" x14ac:dyDescent="0.4">
      <c r="A20" s="25" t="s">
        <v>18</v>
      </c>
      <c r="B20" s="26"/>
      <c r="C20" s="26"/>
      <c r="D20" s="26"/>
      <c r="E20" s="27">
        <f t="shared" si="3"/>
        <v>0</v>
      </c>
      <c r="F20" s="3">
        <f>'2020Budget'!B13</f>
        <v>0</v>
      </c>
      <c r="G20" s="27">
        <f t="shared" si="0"/>
        <v>0</v>
      </c>
      <c r="H20" s="27">
        <f t="shared" si="1"/>
        <v>0</v>
      </c>
      <c r="K20" s="26"/>
    </row>
    <row r="21" spans="1:12" x14ac:dyDescent="0.4">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4">
      <c r="A24" s="36" t="s">
        <v>55</v>
      </c>
    </row>
    <row r="25" spans="1:12" x14ac:dyDescent="0.4">
      <c r="A25" s="36" t="s">
        <v>56</v>
      </c>
    </row>
    <row r="26" spans="1:12" x14ac:dyDescent="0.4">
      <c r="A26" s="36" t="s">
        <v>57</v>
      </c>
    </row>
    <row r="27" spans="1:12" x14ac:dyDescent="0.4">
      <c r="A27" s="36" t="s">
        <v>58</v>
      </c>
    </row>
    <row r="28" spans="1:12" x14ac:dyDescent="0.4">
      <c r="G28" s="28"/>
    </row>
    <row r="29" spans="1:12" x14ac:dyDescent="0.4">
      <c r="A29" s="37" t="s">
        <v>53</v>
      </c>
    </row>
    <row r="30" spans="1:12" x14ac:dyDescent="0.4">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heetViews>
  <sheetFormatPr defaultColWidth="9.15234375" defaultRowHeight="14.6" x14ac:dyDescent="0.4"/>
  <cols>
    <col min="1" max="1" width="38" style="25" bestFit="1" customWidth="1"/>
    <col min="2" max="2" width="12.15234375" style="25" bestFit="1" customWidth="1"/>
    <col min="3" max="5" width="12.15234375" style="25" customWidth="1"/>
    <col min="6" max="6" width="11.53515625" style="25" bestFit="1" customWidth="1"/>
    <col min="7" max="7" width="25.3046875" style="25" customWidth="1"/>
    <col min="8" max="8" width="17.38281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127</v>
      </c>
      <c r="H1" s="27"/>
      <c r="K1" s="26"/>
    </row>
    <row r="2" spans="1:12" x14ac:dyDescent="0.4">
      <c r="H2" s="27"/>
      <c r="K2" s="26"/>
    </row>
    <row r="3" spans="1:12" ht="18.45" x14ac:dyDescent="0.5">
      <c r="A3" s="30" t="s">
        <v>74</v>
      </c>
      <c r="B3" s="30"/>
      <c r="C3" s="30"/>
      <c r="D3" s="30"/>
      <c r="E3" s="30"/>
      <c r="H3" s="27"/>
      <c r="K3" s="26"/>
    </row>
    <row r="4" spans="1:12" x14ac:dyDescent="0.4">
      <c r="B4"/>
      <c r="C4"/>
      <c r="D4"/>
      <c r="E4"/>
      <c r="H4" s="27"/>
      <c r="K4" s="26"/>
    </row>
    <row r="5" spans="1:12" x14ac:dyDescent="0.4">
      <c r="A5" s="25" t="s">
        <v>77</v>
      </c>
      <c r="B5" s="39">
        <f>'2020Budget'!B34</f>
        <v>8393.0999999999985</v>
      </c>
      <c r="C5" s="39"/>
      <c r="D5" s="39"/>
      <c r="E5" s="39"/>
      <c r="H5" s="27"/>
      <c r="K5" s="26"/>
    </row>
    <row r="6" spans="1:12" x14ac:dyDescent="0.4">
      <c r="A6" s="25" t="s">
        <v>75</v>
      </c>
      <c r="B6" s="27">
        <f>'2020Budget'!B31</f>
        <v>15638.094999999999</v>
      </c>
      <c r="C6" s="27"/>
      <c r="D6" s="27"/>
      <c r="E6" s="27"/>
      <c r="H6" s="27"/>
      <c r="K6" s="26"/>
    </row>
    <row r="7" spans="1:12" x14ac:dyDescent="0.4">
      <c r="A7" s="40" t="s">
        <v>76</v>
      </c>
      <c r="B7" s="41">
        <f>B5+B6</f>
        <v>24031.195</v>
      </c>
      <c r="C7" s="41"/>
      <c r="D7" s="41"/>
      <c r="E7" s="41"/>
      <c r="H7" s="27"/>
      <c r="K7" s="26"/>
    </row>
    <row r="8" spans="1:12" x14ac:dyDescent="0.4">
      <c r="H8" s="27"/>
      <c r="K8" s="26"/>
    </row>
    <row r="9" spans="1:12" x14ac:dyDescent="0.4">
      <c r="A9" s="29"/>
      <c r="H9" s="27"/>
      <c r="K9" s="26"/>
    </row>
    <row r="10" spans="1:12" ht="18.45" x14ac:dyDescent="0.5">
      <c r="A10" s="30" t="s">
        <v>39</v>
      </c>
      <c r="B10" s="31"/>
      <c r="C10" s="31"/>
      <c r="D10" s="31"/>
      <c r="E10" s="31"/>
      <c r="H10" s="27"/>
    </row>
    <row r="11" spans="1:12" x14ac:dyDescent="0.4">
      <c r="B11" s="26" t="s">
        <v>89</v>
      </c>
      <c r="C11" s="26" t="s">
        <v>90</v>
      </c>
      <c r="D11" s="26" t="s">
        <v>94</v>
      </c>
      <c r="E11" s="26" t="s">
        <v>110</v>
      </c>
      <c r="F11" s="25" t="s">
        <v>40</v>
      </c>
      <c r="G11" s="26" t="s">
        <v>59</v>
      </c>
      <c r="H11" s="27" t="s">
        <v>41</v>
      </c>
      <c r="I11" s="28" t="s">
        <v>106</v>
      </c>
      <c r="J11" s="28" t="s">
        <v>44</v>
      </c>
      <c r="K11" s="26" t="s">
        <v>45</v>
      </c>
      <c r="L11" s="25" t="s">
        <v>46</v>
      </c>
    </row>
    <row r="12" spans="1:12" x14ac:dyDescent="0.4">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4">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4">
      <c r="A14" s="25" t="s">
        <v>49</v>
      </c>
      <c r="B14" s="26">
        <v>100</v>
      </c>
      <c r="C14" s="26"/>
      <c r="D14" s="26"/>
      <c r="E14" s="26"/>
      <c r="F14" s="27">
        <f t="shared" si="1"/>
        <v>100</v>
      </c>
      <c r="G14" s="3">
        <f>'2020Budget'!B7</f>
        <v>0</v>
      </c>
      <c r="H14" s="27">
        <f t="shared" si="0"/>
        <v>-100</v>
      </c>
      <c r="I14" s="28" t="e">
        <f t="shared" si="2"/>
        <v>#DIV/0!</v>
      </c>
      <c r="K14" s="14"/>
    </row>
    <row r="15" spans="1:12" x14ac:dyDescent="0.4">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4">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4">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4">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4">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4">
      <c r="A20" s="25" t="s">
        <v>18</v>
      </c>
      <c r="B20" s="26"/>
      <c r="C20" s="26"/>
      <c r="D20" s="26"/>
      <c r="E20" s="26"/>
      <c r="F20" s="27">
        <f t="shared" si="1"/>
        <v>0</v>
      </c>
      <c r="G20" s="3">
        <f>'2020Budget'!B13</f>
        <v>0</v>
      </c>
      <c r="H20" s="27">
        <f t="shared" si="0"/>
        <v>0</v>
      </c>
      <c r="I20" s="28" t="e">
        <f t="shared" si="2"/>
        <v>#DIV/0!</v>
      </c>
      <c r="K20" s="26"/>
    </row>
    <row r="21" spans="1:12" x14ac:dyDescent="0.4">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4">
      <c r="H24" s="28"/>
    </row>
    <row r="25" spans="1:12" x14ac:dyDescent="0.4">
      <c r="A25" s="37" t="s">
        <v>108</v>
      </c>
    </row>
    <row r="26" spans="1:12" x14ac:dyDescent="0.4">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ColWidth="9.15234375" defaultRowHeight="14.6" x14ac:dyDescent="0.4"/>
  <cols>
    <col min="1" max="1" width="38" style="25" bestFit="1" customWidth="1"/>
    <col min="2" max="2" width="12.15234375" style="25" bestFit="1" customWidth="1"/>
    <col min="3" max="6" width="12.15234375" style="25" customWidth="1"/>
    <col min="7" max="7" width="11.53515625" style="25" bestFit="1" customWidth="1"/>
    <col min="8" max="8" width="25.3046875" style="25" customWidth="1"/>
    <col min="9" max="9" width="17.3828125" style="25" bestFit="1" customWidth="1"/>
    <col min="10" max="10" width="13.15234375" style="28" customWidth="1"/>
    <col min="11" max="11" width="11.69140625" style="28" bestFit="1" customWidth="1"/>
    <col min="12" max="12" width="20.3046875" style="25" bestFit="1" customWidth="1"/>
    <col min="13" max="13" width="33.3828125" style="25" bestFit="1" customWidth="1"/>
    <col min="14" max="16384" width="9.15234375" style="25"/>
  </cols>
  <sheetData>
    <row r="1" spans="1:13" x14ac:dyDescent="0.4">
      <c r="A1" s="25" t="s">
        <v>126</v>
      </c>
      <c r="I1" s="27"/>
      <c r="L1" s="26"/>
    </row>
    <row r="2" spans="1:13" x14ac:dyDescent="0.4">
      <c r="I2" s="27"/>
      <c r="L2" s="26"/>
    </row>
    <row r="3" spans="1:13" ht="18.45" x14ac:dyDescent="0.5">
      <c r="A3" s="30" t="s">
        <v>74</v>
      </c>
      <c r="B3" s="30"/>
      <c r="C3" s="30"/>
      <c r="D3" s="30"/>
      <c r="E3" s="30"/>
      <c r="F3" s="30"/>
      <c r="I3" s="27"/>
      <c r="L3" s="26"/>
    </row>
    <row r="4" spans="1:13" x14ac:dyDescent="0.4">
      <c r="B4"/>
      <c r="C4"/>
      <c r="D4"/>
      <c r="E4"/>
      <c r="F4"/>
      <c r="I4" s="27"/>
      <c r="L4" s="26"/>
    </row>
    <row r="5" spans="1:13" x14ac:dyDescent="0.4">
      <c r="A5" s="25" t="s">
        <v>77</v>
      </c>
      <c r="B5" s="39">
        <f>'2020Budget'!B34</f>
        <v>8393.0999999999985</v>
      </c>
      <c r="C5" s="39"/>
      <c r="D5" s="39"/>
      <c r="E5" s="39"/>
      <c r="F5" s="39"/>
      <c r="I5" s="27"/>
      <c r="L5" s="26"/>
    </row>
    <row r="6" spans="1:13" x14ac:dyDescent="0.4">
      <c r="A6" s="25" t="s">
        <v>75</v>
      </c>
      <c r="B6" s="27">
        <f>'2020Budget'!B31</f>
        <v>15638.094999999999</v>
      </c>
      <c r="C6" s="27"/>
      <c r="D6" s="27"/>
      <c r="E6" s="27"/>
      <c r="F6" s="27"/>
      <c r="I6" s="27"/>
      <c r="L6" s="26"/>
    </row>
    <row r="7" spans="1:13" x14ac:dyDescent="0.4">
      <c r="A7" s="40" t="s">
        <v>76</v>
      </c>
      <c r="B7" s="41">
        <f>B5+B6</f>
        <v>24031.195</v>
      </c>
      <c r="C7" s="41"/>
      <c r="D7" s="41"/>
      <c r="E7" s="41"/>
      <c r="F7" s="41"/>
      <c r="I7" s="27"/>
      <c r="L7" s="26"/>
    </row>
    <row r="8" spans="1:13" x14ac:dyDescent="0.4">
      <c r="I8" s="27"/>
      <c r="L8" s="26"/>
    </row>
    <row r="9" spans="1:13" x14ac:dyDescent="0.4">
      <c r="A9" s="29"/>
      <c r="I9" s="27"/>
      <c r="L9" s="26"/>
    </row>
    <row r="10" spans="1:13" ht="18.45" x14ac:dyDescent="0.5">
      <c r="A10" s="30" t="s">
        <v>39</v>
      </c>
      <c r="B10" s="31"/>
      <c r="C10" s="31"/>
      <c r="D10" s="31"/>
      <c r="E10" s="31"/>
      <c r="F10" s="31"/>
      <c r="I10" s="27"/>
    </row>
    <row r="11" spans="1:13" x14ac:dyDescent="0.4">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4">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4">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4">
      <c r="A14" s="25" t="s">
        <v>49</v>
      </c>
      <c r="B14" s="26">
        <v>100</v>
      </c>
      <c r="C14" s="26"/>
      <c r="D14" s="26"/>
      <c r="E14" s="26"/>
      <c r="F14" s="26"/>
      <c r="G14" s="27">
        <f t="shared" si="1"/>
        <v>100</v>
      </c>
      <c r="H14" s="3">
        <f>'2020Budget'!B7</f>
        <v>0</v>
      </c>
      <c r="I14" s="27">
        <f t="shared" si="0"/>
        <v>-100</v>
      </c>
      <c r="J14" s="28" t="e">
        <f t="shared" si="2"/>
        <v>#DIV/0!</v>
      </c>
      <c r="L14" s="14"/>
    </row>
    <row r="15" spans="1:13" x14ac:dyDescent="0.4">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4">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4">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4">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4">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4">
      <c r="A20" s="25" t="s">
        <v>18</v>
      </c>
      <c r="B20" s="26"/>
      <c r="C20" s="26"/>
      <c r="D20" s="26"/>
      <c r="E20" s="26"/>
      <c r="F20" s="26"/>
      <c r="G20" s="27">
        <f t="shared" si="1"/>
        <v>0</v>
      </c>
      <c r="H20" s="3">
        <f>'2020Budget'!B13</f>
        <v>0</v>
      </c>
      <c r="I20" s="27">
        <f t="shared" si="0"/>
        <v>0</v>
      </c>
      <c r="J20" s="28" t="e">
        <f t="shared" si="2"/>
        <v>#DIV/0!</v>
      </c>
      <c r="L20" s="26"/>
    </row>
    <row r="21" spans="1:13" x14ac:dyDescent="0.4">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4">
      <c r="I24" s="28"/>
    </row>
    <row r="25" spans="1:13" x14ac:dyDescent="0.4">
      <c r="A25" s="37" t="s">
        <v>108</v>
      </c>
    </row>
    <row r="26" spans="1:13" x14ac:dyDescent="0.4">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32" sqref="A1:XFD1048576"/>
    </sheetView>
  </sheetViews>
  <sheetFormatPr defaultColWidth="9.15234375" defaultRowHeight="14.6" x14ac:dyDescent="0.4"/>
  <cols>
    <col min="1" max="1" width="38" style="25" bestFit="1" customWidth="1"/>
    <col min="2" max="2" width="12.15234375" style="25" bestFit="1" customWidth="1"/>
    <col min="3" max="7" width="12.15234375" style="25" customWidth="1"/>
    <col min="8" max="8" width="11.53515625" style="25" bestFit="1" customWidth="1"/>
    <col min="9" max="9" width="25.3046875" style="25" customWidth="1"/>
    <col min="10" max="10" width="17.3828125" style="25" bestFit="1" customWidth="1"/>
    <col min="11" max="11" width="13.15234375" style="28" customWidth="1"/>
    <col min="12" max="12" width="11.69140625" style="28" bestFit="1" customWidth="1"/>
    <col min="13" max="13" width="20.3046875" style="25" bestFit="1" customWidth="1"/>
    <col min="14" max="14" width="33.3828125" style="25" bestFit="1" customWidth="1"/>
    <col min="15" max="16384" width="9.15234375" style="25"/>
  </cols>
  <sheetData>
    <row r="1" spans="1:14" x14ac:dyDescent="0.4">
      <c r="A1" s="25" t="s">
        <v>124</v>
      </c>
      <c r="J1" s="27"/>
      <c r="M1" s="26"/>
    </row>
    <row r="2" spans="1:14" x14ac:dyDescent="0.4">
      <c r="J2" s="27"/>
      <c r="M2" s="26"/>
    </row>
    <row r="3" spans="1:14" ht="18.45" x14ac:dyDescent="0.5">
      <c r="A3" s="30" t="s">
        <v>74</v>
      </c>
      <c r="B3" s="30"/>
      <c r="C3" s="30"/>
      <c r="D3" s="30"/>
      <c r="E3" s="30"/>
      <c r="F3" s="30"/>
      <c r="G3" s="30"/>
      <c r="J3" s="27"/>
      <c r="M3" s="26"/>
    </row>
    <row r="4" spans="1:14" x14ac:dyDescent="0.4">
      <c r="B4"/>
      <c r="C4"/>
      <c r="D4"/>
      <c r="E4"/>
      <c r="F4"/>
      <c r="G4"/>
      <c r="J4" s="27"/>
      <c r="M4" s="26"/>
    </row>
    <row r="5" spans="1:14" x14ac:dyDescent="0.4">
      <c r="A5" s="25" t="s">
        <v>77</v>
      </c>
      <c r="B5" s="39">
        <f>'2020Budget'!B34</f>
        <v>8393.0999999999985</v>
      </c>
      <c r="C5" s="39"/>
      <c r="D5" s="39"/>
      <c r="E5" s="39"/>
      <c r="F5" s="39"/>
      <c r="G5" s="39"/>
      <c r="J5" s="27"/>
      <c r="M5" s="26"/>
    </row>
    <row r="6" spans="1:14" x14ac:dyDescent="0.4">
      <c r="A6" s="25" t="s">
        <v>75</v>
      </c>
      <c r="B6" s="27">
        <f>'2020Budget'!B31</f>
        <v>15638.094999999999</v>
      </c>
      <c r="C6" s="27"/>
      <c r="D6" s="27"/>
      <c r="E6" s="27"/>
      <c r="F6" s="27"/>
      <c r="G6" s="27"/>
      <c r="J6" s="27"/>
      <c r="M6" s="26"/>
    </row>
    <row r="7" spans="1:14" x14ac:dyDescent="0.4">
      <c r="A7" s="40" t="s">
        <v>76</v>
      </c>
      <c r="B7" s="41">
        <f>B5+B6</f>
        <v>24031.195</v>
      </c>
      <c r="C7" s="41"/>
      <c r="D7" s="41"/>
      <c r="E7" s="41"/>
      <c r="F7" s="41"/>
      <c r="G7" s="41"/>
      <c r="J7" s="27"/>
      <c r="M7" s="26"/>
    </row>
    <row r="8" spans="1:14" x14ac:dyDescent="0.4">
      <c r="J8" s="27"/>
      <c r="M8" s="26"/>
    </row>
    <row r="9" spans="1:14" x14ac:dyDescent="0.4">
      <c r="A9" s="29"/>
      <c r="J9" s="27"/>
      <c r="M9" s="26"/>
    </row>
    <row r="10" spans="1:14" ht="18.45" x14ac:dyDescent="0.5">
      <c r="A10" s="30" t="s">
        <v>39</v>
      </c>
      <c r="B10" s="31"/>
      <c r="C10" s="31"/>
      <c r="D10" s="31"/>
      <c r="E10" s="31"/>
      <c r="F10" s="31"/>
      <c r="G10" s="31"/>
      <c r="J10" s="27"/>
    </row>
    <row r="11" spans="1:14" x14ac:dyDescent="0.4">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4">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4">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4">
      <c r="A14" s="25" t="s">
        <v>49</v>
      </c>
      <c r="B14" s="26">
        <v>100</v>
      </c>
      <c r="C14" s="26"/>
      <c r="D14" s="26"/>
      <c r="E14" s="26"/>
      <c r="F14" s="26"/>
      <c r="G14" s="26"/>
      <c r="H14" s="27">
        <f t="shared" si="1"/>
        <v>100</v>
      </c>
      <c r="I14" s="3">
        <f>'2020Budget'!B7</f>
        <v>0</v>
      </c>
      <c r="J14" s="27">
        <f t="shared" si="0"/>
        <v>-100</v>
      </c>
      <c r="K14" s="28" t="e">
        <f t="shared" si="2"/>
        <v>#DIV/0!</v>
      </c>
      <c r="M14" s="14"/>
    </row>
    <row r="15" spans="1:14" x14ac:dyDescent="0.4">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4">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4">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4">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4">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4">
      <c r="A20" s="25" t="s">
        <v>18</v>
      </c>
      <c r="B20" s="26"/>
      <c r="C20" s="26"/>
      <c r="D20" s="26"/>
      <c r="E20" s="26"/>
      <c r="F20" s="26"/>
      <c r="G20" s="26"/>
      <c r="H20" s="27">
        <f t="shared" si="1"/>
        <v>0</v>
      </c>
      <c r="I20" s="3">
        <f>'2020Budget'!B13</f>
        <v>0</v>
      </c>
      <c r="J20" s="27">
        <f t="shared" si="0"/>
        <v>0</v>
      </c>
      <c r="K20" s="28" t="e">
        <f t="shared" si="2"/>
        <v>#DIV/0!</v>
      </c>
      <c r="M20" s="26"/>
    </row>
    <row r="21" spans="1:14" x14ac:dyDescent="0.4">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4">
      <c r="J24" s="28"/>
    </row>
    <row r="25" spans="1:14" x14ac:dyDescent="0.4">
      <c r="A25" s="37" t="s">
        <v>108</v>
      </c>
    </row>
    <row r="26" spans="1:14" x14ac:dyDescent="0.4">
      <c r="A26" s="29" t="s">
        <v>109</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M31" sqref="M31"/>
    </sheetView>
  </sheetViews>
  <sheetFormatPr defaultColWidth="9.15234375" defaultRowHeight="14.6" x14ac:dyDescent="0.4"/>
  <cols>
    <col min="1" max="1" width="38" style="25" bestFit="1" customWidth="1"/>
    <col min="2" max="2" width="12.15234375" style="25" bestFit="1" customWidth="1"/>
    <col min="3" max="8" width="12.15234375" style="25" customWidth="1"/>
    <col min="9" max="9" width="11.53515625" style="25" bestFit="1" customWidth="1"/>
    <col min="10" max="10" width="25.3046875" style="25" customWidth="1"/>
    <col min="11" max="11" width="17.3828125" style="25" bestFit="1" customWidth="1"/>
    <col min="12" max="12" width="13.15234375" style="28" customWidth="1"/>
    <col min="13" max="13" width="11.69140625" style="28" bestFit="1" customWidth="1"/>
    <col min="14" max="14" width="20.3046875" style="25" bestFit="1" customWidth="1"/>
    <col min="15" max="15" width="33.3828125" style="25" bestFit="1" customWidth="1"/>
    <col min="16" max="16384" width="9.15234375" style="25"/>
  </cols>
  <sheetData>
    <row r="1" spans="1:15" x14ac:dyDescent="0.4">
      <c r="A1" s="25" t="s">
        <v>125</v>
      </c>
      <c r="K1" s="27"/>
      <c r="N1" s="26"/>
    </row>
    <row r="2" spans="1:15" x14ac:dyDescent="0.4">
      <c r="K2" s="27"/>
      <c r="N2" s="26"/>
    </row>
    <row r="3" spans="1:15" ht="18.45" x14ac:dyDescent="0.5">
      <c r="A3" s="30" t="s">
        <v>74</v>
      </c>
      <c r="B3" s="30"/>
      <c r="C3" s="30"/>
      <c r="D3" s="30"/>
      <c r="E3" s="30"/>
      <c r="F3" s="30"/>
      <c r="G3" s="30"/>
      <c r="H3" s="30"/>
      <c r="K3" s="27"/>
      <c r="N3" s="26"/>
    </row>
    <row r="4" spans="1:15" x14ac:dyDescent="0.4">
      <c r="B4"/>
      <c r="C4"/>
      <c r="D4"/>
      <c r="E4"/>
      <c r="F4"/>
      <c r="G4"/>
      <c r="H4"/>
      <c r="K4" s="27"/>
      <c r="N4" s="26"/>
    </row>
    <row r="5" spans="1:15" x14ac:dyDescent="0.4">
      <c r="A5" s="25" t="s">
        <v>77</v>
      </c>
      <c r="B5" s="39">
        <f>'2020Budget'!B34</f>
        <v>8393.0999999999985</v>
      </c>
      <c r="C5" s="39"/>
      <c r="D5" s="39"/>
      <c r="E5" s="39"/>
      <c r="F5" s="39"/>
      <c r="G5" s="39"/>
      <c r="H5" s="39"/>
      <c r="K5" s="27"/>
      <c r="N5" s="26"/>
    </row>
    <row r="6" spans="1:15" x14ac:dyDescent="0.4">
      <c r="A6" s="25" t="s">
        <v>75</v>
      </c>
      <c r="B6" s="27">
        <f>'2020Budget'!B31</f>
        <v>15638.094999999999</v>
      </c>
      <c r="C6" s="27"/>
      <c r="D6" s="27"/>
      <c r="E6" s="27"/>
      <c r="F6" s="27"/>
      <c r="G6" s="27"/>
      <c r="H6" s="27"/>
      <c r="K6" s="27"/>
      <c r="N6" s="26"/>
    </row>
    <row r="7" spans="1:15" x14ac:dyDescent="0.4">
      <c r="A7" s="40" t="s">
        <v>76</v>
      </c>
      <c r="B7" s="41">
        <f>B5+B6</f>
        <v>24031.195</v>
      </c>
      <c r="C7" s="41"/>
      <c r="D7" s="41"/>
      <c r="E7" s="41"/>
      <c r="F7" s="41"/>
      <c r="G7" s="41"/>
      <c r="H7" s="41"/>
      <c r="K7" s="27"/>
      <c r="N7" s="26"/>
    </row>
    <row r="8" spans="1:15" x14ac:dyDescent="0.4">
      <c r="K8" s="27"/>
      <c r="N8" s="26"/>
    </row>
    <row r="9" spans="1:15" x14ac:dyDescent="0.4">
      <c r="A9" s="29"/>
      <c r="K9" s="27"/>
      <c r="N9" s="26"/>
    </row>
    <row r="10" spans="1:15" ht="18.45" x14ac:dyDescent="0.5">
      <c r="A10" s="30" t="s">
        <v>39</v>
      </c>
      <c r="B10" s="31"/>
      <c r="C10" s="31"/>
      <c r="D10" s="31"/>
      <c r="E10" s="31"/>
      <c r="F10" s="31"/>
      <c r="G10" s="31"/>
      <c r="H10" s="31"/>
      <c r="K10" s="27"/>
    </row>
    <row r="11" spans="1:15" x14ac:dyDescent="0.4">
      <c r="B11" s="26" t="s">
        <v>89</v>
      </c>
      <c r="C11" s="26" t="s">
        <v>90</v>
      </c>
      <c r="D11" s="26" t="s">
        <v>94</v>
      </c>
      <c r="E11" s="26" t="s">
        <v>110</v>
      </c>
      <c r="F11" s="26" t="s">
        <v>111</v>
      </c>
      <c r="G11" s="26" t="s">
        <v>118</v>
      </c>
      <c r="H11" s="26" t="s">
        <v>130</v>
      </c>
      <c r="I11" s="25" t="s">
        <v>40</v>
      </c>
      <c r="J11" s="26" t="s">
        <v>59</v>
      </c>
      <c r="K11" s="27" t="s">
        <v>41</v>
      </c>
      <c r="L11" s="28" t="s">
        <v>106</v>
      </c>
      <c r="M11" s="28" t="s">
        <v>44</v>
      </c>
      <c r="N11" s="26" t="s">
        <v>45</v>
      </c>
      <c r="O11" s="25" t="s">
        <v>46</v>
      </c>
    </row>
    <row r="12" spans="1:15" x14ac:dyDescent="0.4">
      <c r="A12" s="25" t="s">
        <v>47</v>
      </c>
      <c r="B12" s="26">
        <v>1100</v>
      </c>
      <c r="C12" s="26">
        <v>100</v>
      </c>
      <c r="D12" s="26">
        <v>250</v>
      </c>
      <c r="E12" s="26">
        <v>150</v>
      </c>
      <c r="F12" s="26">
        <v>350</v>
      </c>
      <c r="G12" s="26">
        <v>300</v>
      </c>
      <c r="H12" s="26">
        <v>150</v>
      </c>
      <c r="I12" s="27">
        <f>SUM(B12:H12)</f>
        <v>2400</v>
      </c>
      <c r="J12" s="3">
        <f>'2020Budget'!B5</f>
        <v>3000</v>
      </c>
      <c r="K12" s="27">
        <f t="shared" ref="K12:K21" si="0">J12-I12</f>
        <v>600</v>
      </c>
      <c r="L12" s="28">
        <f>K12/J12</f>
        <v>0.2</v>
      </c>
      <c r="M12" s="28">
        <f>7/12</f>
        <v>0.58333333333333337</v>
      </c>
      <c r="N12" s="14" t="s">
        <v>131</v>
      </c>
    </row>
    <row r="13" spans="1:15" x14ac:dyDescent="0.4">
      <c r="A13" s="25" t="s">
        <v>48</v>
      </c>
      <c r="B13" s="26"/>
      <c r="C13" s="26"/>
      <c r="D13" s="26"/>
      <c r="E13" s="26">
        <v>100</v>
      </c>
      <c r="F13" s="26"/>
      <c r="G13" s="26"/>
      <c r="H13" s="26"/>
      <c r="I13" s="27">
        <f t="shared" ref="I13:I18" si="1">SUM(B13:G13)</f>
        <v>100</v>
      </c>
      <c r="J13" s="3">
        <f>'2020Budget'!B6</f>
        <v>0</v>
      </c>
      <c r="K13" s="27">
        <f t="shared" si="0"/>
        <v>-100</v>
      </c>
      <c r="L13" s="28" t="e">
        <f t="shared" ref="L13:L21" si="2">K13/J13</f>
        <v>#DIV/0!</v>
      </c>
      <c r="N13" s="14"/>
    </row>
    <row r="14" spans="1:15" x14ac:dyDescent="0.4">
      <c r="A14" s="25" t="s">
        <v>49</v>
      </c>
      <c r="B14" s="26">
        <v>100</v>
      </c>
      <c r="C14" s="26"/>
      <c r="D14" s="26"/>
      <c r="E14" s="26"/>
      <c r="F14" s="26"/>
      <c r="G14" s="26"/>
      <c r="H14" s="26"/>
      <c r="I14" s="27">
        <f t="shared" si="1"/>
        <v>100</v>
      </c>
      <c r="J14" s="3">
        <f>'2020Budget'!B7</f>
        <v>0</v>
      </c>
      <c r="K14" s="27">
        <f t="shared" si="0"/>
        <v>-100</v>
      </c>
      <c r="L14" s="28" t="e">
        <f t="shared" si="2"/>
        <v>#DIV/0!</v>
      </c>
      <c r="N14" s="14"/>
    </row>
    <row r="15" spans="1:15" x14ac:dyDescent="0.4">
      <c r="A15" s="25" t="s">
        <v>64</v>
      </c>
      <c r="B15" s="26">
        <v>2100</v>
      </c>
      <c r="C15" s="26">
        <v>100</v>
      </c>
      <c r="D15" s="26">
        <v>200</v>
      </c>
      <c r="E15" s="26">
        <v>300</v>
      </c>
      <c r="F15" s="26"/>
      <c r="G15" s="26"/>
      <c r="H15" s="26"/>
      <c r="I15" s="27">
        <f t="shared" si="1"/>
        <v>2700</v>
      </c>
      <c r="J15" s="3">
        <f>'2020Budget'!B8</f>
        <v>3000</v>
      </c>
      <c r="K15" s="27">
        <f t="shared" si="0"/>
        <v>300</v>
      </c>
      <c r="L15" s="28">
        <f t="shared" si="2"/>
        <v>0.1</v>
      </c>
      <c r="M15" s="28">
        <v>1</v>
      </c>
      <c r="N15" s="14"/>
    </row>
    <row r="16" spans="1:15" x14ac:dyDescent="0.4">
      <c r="A16" s="25" t="s">
        <v>50</v>
      </c>
      <c r="B16" s="26">
        <v>600</v>
      </c>
      <c r="C16" s="26">
        <v>100</v>
      </c>
      <c r="D16" s="26">
        <v>700</v>
      </c>
      <c r="E16" s="26">
        <v>2800</v>
      </c>
      <c r="F16" s="26">
        <v>750</v>
      </c>
      <c r="G16" s="26">
        <v>200</v>
      </c>
      <c r="H16" s="26"/>
      <c r="I16" s="27">
        <f t="shared" si="1"/>
        <v>5150</v>
      </c>
      <c r="J16" s="3">
        <f>'2020Budget'!B9</f>
        <v>8500</v>
      </c>
      <c r="K16" s="27">
        <f t="shared" si="0"/>
        <v>3350</v>
      </c>
      <c r="L16" s="28">
        <f t="shared" si="2"/>
        <v>0.39411764705882352</v>
      </c>
      <c r="M16" s="28" t="s">
        <v>117</v>
      </c>
      <c r="N16" s="14"/>
    </row>
    <row r="17" spans="1:15" x14ac:dyDescent="0.4">
      <c r="A17" s="25" t="s">
        <v>51</v>
      </c>
      <c r="B17" s="26"/>
      <c r="C17" s="26"/>
      <c r="D17" s="26">
        <v>100</v>
      </c>
      <c r="E17" s="26">
        <v>550</v>
      </c>
      <c r="F17" s="26">
        <v>200</v>
      </c>
      <c r="G17" s="26">
        <v>200</v>
      </c>
      <c r="H17" s="26"/>
      <c r="I17" s="27">
        <f t="shared" si="1"/>
        <v>1050</v>
      </c>
      <c r="J17" s="3">
        <f>'2020Budget'!B10</f>
        <v>2000</v>
      </c>
      <c r="K17" s="27">
        <f t="shared" si="0"/>
        <v>950</v>
      </c>
      <c r="L17" s="28">
        <f t="shared" si="2"/>
        <v>0.47499999999999998</v>
      </c>
      <c r="N17" s="14"/>
    </row>
    <row r="18" spans="1:15" x14ac:dyDescent="0.4">
      <c r="A18" s="25" t="s">
        <v>52</v>
      </c>
      <c r="B18" s="26">
        <v>100</v>
      </c>
      <c r="C18" s="26"/>
      <c r="D18" s="26"/>
      <c r="E18" s="26">
        <v>100</v>
      </c>
      <c r="F18" s="26">
        <v>600</v>
      </c>
      <c r="G18" s="26">
        <v>100</v>
      </c>
      <c r="H18" s="26"/>
      <c r="I18" s="27">
        <f t="shared" si="1"/>
        <v>900</v>
      </c>
      <c r="J18" s="3">
        <f>'2020Budget'!B11</f>
        <v>1500</v>
      </c>
      <c r="K18" s="27">
        <f t="shared" si="0"/>
        <v>600</v>
      </c>
      <c r="L18" s="28">
        <f t="shared" si="2"/>
        <v>0.4</v>
      </c>
      <c r="M18" s="28">
        <f>7/12</f>
        <v>0.58333333333333337</v>
      </c>
      <c r="N18" s="14"/>
    </row>
    <row r="19" spans="1:15" x14ac:dyDescent="0.4">
      <c r="A19" s="25" t="s">
        <v>60</v>
      </c>
      <c r="B19" s="26"/>
      <c r="C19" s="26"/>
      <c r="D19" s="26"/>
      <c r="E19" s="26">
        <v>2450</v>
      </c>
      <c r="F19" s="26">
        <v>400</v>
      </c>
      <c r="G19" s="26">
        <v>400</v>
      </c>
      <c r="H19" s="26">
        <v>200</v>
      </c>
      <c r="I19" s="27">
        <f>SUM(B19:H19)</f>
        <v>3450</v>
      </c>
      <c r="J19" s="3">
        <f>'2020Budget'!B12</f>
        <v>6031.19</v>
      </c>
      <c r="K19" s="27">
        <f t="shared" si="0"/>
        <v>2581.1899999999996</v>
      </c>
      <c r="L19" s="28">
        <f t="shared" si="2"/>
        <v>0.42797358398591318</v>
      </c>
      <c r="M19" s="28" t="s">
        <v>107</v>
      </c>
      <c r="N19" s="14" t="s">
        <v>132</v>
      </c>
    </row>
    <row r="20" spans="1:15" x14ac:dyDescent="0.4">
      <c r="A20" s="25" t="s">
        <v>18</v>
      </c>
      <c r="B20" s="26"/>
      <c r="C20" s="26"/>
      <c r="D20" s="26"/>
      <c r="E20" s="26"/>
      <c r="F20" s="26"/>
      <c r="G20" s="26"/>
      <c r="H20" s="26"/>
      <c r="I20" s="27">
        <f>SUM(B20:G20)</f>
        <v>0</v>
      </c>
      <c r="J20" s="3">
        <f>'2020Budget'!B13</f>
        <v>0</v>
      </c>
      <c r="K20" s="27">
        <f t="shared" si="0"/>
        <v>0</v>
      </c>
      <c r="L20" s="28" t="e">
        <f t="shared" si="2"/>
        <v>#DIV/0!</v>
      </c>
      <c r="N20" s="26"/>
    </row>
    <row r="21" spans="1:15" x14ac:dyDescent="0.4">
      <c r="A21" s="32" t="s">
        <v>0</v>
      </c>
      <c r="B21" s="16">
        <f t="shared" ref="B21:J21" si="3">SUM(B12:B20)</f>
        <v>4000</v>
      </c>
      <c r="C21" s="16">
        <f t="shared" si="3"/>
        <v>300</v>
      </c>
      <c r="D21" s="16">
        <f t="shared" si="3"/>
        <v>1250</v>
      </c>
      <c r="E21" s="16">
        <f>SUM(E12:E20)</f>
        <v>6450</v>
      </c>
      <c r="F21" s="16">
        <f>SUM(F12:F20)</f>
        <v>2300</v>
      </c>
      <c r="G21" s="16">
        <f>SUM(G12:G20)</f>
        <v>1200</v>
      </c>
      <c r="H21" s="16">
        <f>SUM(H12:H20)</f>
        <v>350</v>
      </c>
      <c r="I21" s="16">
        <f>SUM(I12:I20)</f>
        <v>15850</v>
      </c>
      <c r="J21" s="5">
        <f t="shared" si="3"/>
        <v>24031.19</v>
      </c>
      <c r="K21" s="17">
        <f t="shared" si="0"/>
        <v>8181.1899999999987</v>
      </c>
      <c r="L21" s="33">
        <f t="shared" si="2"/>
        <v>0.3404404858852183</v>
      </c>
      <c r="M21" s="34"/>
      <c r="N21" s="16"/>
      <c r="O21" s="35"/>
    </row>
    <row r="24" spans="1:15" x14ac:dyDescent="0.4">
      <c r="K24" s="28"/>
    </row>
    <row r="25" spans="1:15" x14ac:dyDescent="0.4">
      <c r="A25" s="37" t="s">
        <v>108</v>
      </c>
    </row>
    <row r="26" spans="1:15" x14ac:dyDescent="0.4">
      <c r="A26" s="2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2019DraftBudget</vt:lpstr>
      <vt:lpstr>2020Budget</vt:lpstr>
      <vt:lpstr>Jan 2020</vt:lpstr>
      <vt:lpstr>Feb 2020</vt:lpstr>
      <vt:lpstr>Mar 2020</vt:lpstr>
      <vt:lpstr>Apr 2020</vt:lpstr>
      <vt:lpstr>May 2020</vt:lpstr>
      <vt:lpstr>June 2020</vt:lpstr>
      <vt:lpstr>Jul 2020</vt:lpstr>
      <vt:lpstr>Aug 2020</vt:lpstr>
      <vt:lpstr>Sep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2020-10-07T21:30:06Z</dcterms:modified>
</cp:coreProperties>
</file>