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M:\sgrc\Projects\HLP_reporting_suite\2020\Financials\"/>
    </mc:Choice>
  </mc:AlternateContent>
  <bookViews>
    <workbookView xWindow="0" yWindow="0" windowWidth="21570" windowHeight="8400" firstSheet="1" activeTab="7"/>
  </bookViews>
  <sheets>
    <sheet name="2019DraftBudget" sheetId="9" r:id="rId1"/>
    <sheet name="2020Budget" sheetId="10" r:id="rId2"/>
    <sheet name="Jan 2020" sheetId="11" r:id="rId3"/>
    <sheet name="Feb 2020" sheetId="12" r:id="rId4"/>
    <sheet name="Mar 2020" sheetId="13" r:id="rId5"/>
    <sheet name="Apr 2020" sheetId="14" r:id="rId6"/>
    <sheet name="May 2020" sheetId="15" r:id="rId7"/>
    <sheet name="June 2020" sheetId="16" r:id="rId8"/>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18" i="16" l="1"/>
  <c r="G21" i="16"/>
  <c r="L12" i="16"/>
  <c r="H13" i="16"/>
  <c r="H14" i="16"/>
  <c r="H15" i="16"/>
  <c r="H16" i="16"/>
  <c r="H17" i="16"/>
  <c r="H18" i="16"/>
  <c r="H19" i="16"/>
  <c r="H20" i="16"/>
  <c r="H12" i="16"/>
  <c r="F21" i="16"/>
  <c r="E21" i="16"/>
  <c r="D21" i="16"/>
  <c r="C21" i="16"/>
  <c r="B21" i="16"/>
  <c r="I20" i="16"/>
  <c r="J20" i="16" s="1"/>
  <c r="K20" i="16" s="1"/>
  <c r="I19" i="16"/>
  <c r="I18" i="16"/>
  <c r="I17" i="16"/>
  <c r="I16" i="16"/>
  <c r="I15" i="16"/>
  <c r="I14" i="16"/>
  <c r="I13" i="16"/>
  <c r="I12" i="16"/>
  <c r="B6" i="16"/>
  <c r="B5" i="16"/>
  <c r="J16" i="16" l="1"/>
  <c r="K16" i="16" s="1"/>
  <c r="J17" i="16"/>
  <c r="K17" i="16" s="1"/>
  <c r="J18" i="16"/>
  <c r="K18" i="16" s="1"/>
  <c r="J15" i="16"/>
  <c r="K15" i="16" s="1"/>
  <c r="J13" i="16"/>
  <c r="K13" i="16" s="1"/>
  <c r="J14" i="16"/>
  <c r="K14" i="16" s="1"/>
  <c r="J19" i="16"/>
  <c r="K19" i="16" s="1"/>
  <c r="H21" i="16"/>
  <c r="J21" i="16" s="1"/>
  <c r="K21" i="16" s="1"/>
  <c r="B7" i="16"/>
  <c r="I21" i="16"/>
  <c r="J12" i="16"/>
  <c r="K12" i="16" s="1"/>
  <c r="K18" i="15"/>
  <c r="K12" i="15"/>
  <c r="F21" i="15"/>
  <c r="G13" i="15"/>
  <c r="G14" i="15"/>
  <c r="G15" i="15"/>
  <c r="G16" i="15"/>
  <c r="G17" i="15"/>
  <c r="G18" i="15"/>
  <c r="G19" i="15"/>
  <c r="G20" i="15"/>
  <c r="G12" i="15"/>
  <c r="E21" i="15"/>
  <c r="D21" i="15"/>
  <c r="C21" i="15"/>
  <c r="B21" i="15"/>
  <c r="H20" i="15"/>
  <c r="H19" i="15"/>
  <c r="H18" i="15"/>
  <c r="H17" i="15"/>
  <c r="H16" i="15"/>
  <c r="H15" i="15"/>
  <c r="I15" i="15" s="1"/>
  <c r="J15" i="15" s="1"/>
  <c r="H14" i="15"/>
  <c r="I14" i="15" s="1"/>
  <c r="J14" i="15" s="1"/>
  <c r="H13" i="15"/>
  <c r="H12" i="15"/>
  <c r="H21" i="15" s="1"/>
  <c r="B6" i="15"/>
  <c r="B5" i="15"/>
  <c r="B7" i="15" s="1"/>
  <c r="I18" i="15" l="1"/>
  <c r="J18" i="15" s="1"/>
  <c r="I16" i="15"/>
  <c r="J16" i="15" s="1"/>
  <c r="G21" i="15"/>
  <c r="I21" i="15" s="1"/>
  <c r="J21" i="15" s="1"/>
  <c r="I13" i="15"/>
  <c r="J13" i="15" s="1"/>
  <c r="I17" i="15"/>
  <c r="J17" i="15" s="1"/>
  <c r="I19" i="15"/>
  <c r="J19" i="15" s="1"/>
  <c r="I20" i="15"/>
  <c r="J20" i="15" s="1"/>
  <c r="I12" i="15"/>
  <c r="J12" i="15" s="1"/>
  <c r="F13" i="14"/>
  <c r="F14" i="14"/>
  <c r="F15" i="14"/>
  <c r="F16" i="14"/>
  <c r="F17" i="14"/>
  <c r="F18" i="14"/>
  <c r="F19" i="14"/>
  <c r="F20" i="14"/>
  <c r="J18" i="14" l="1"/>
  <c r="J12" i="14"/>
  <c r="F12" i="14"/>
  <c r="E21" i="14"/>
  <c r="D21" i="14"/>
  <c r="C21" i="14"/>
  <c r="B21" i="14"/>
  <c r="G20" i="14"/>
  <c r="G19" i="14"/>
  <c r="G18" i="14"/>
  <c r="H18" i="14" s="1"/>
  <c r="I18" i="14" s="1"/>
  <c r="G17" i="14"/>
  <c r="G16" i="14"/>
  <c r="G15" i="14"/>
  <c r="G14" i="14"/>
  <c r="G13" i="14"/>
  <c r="G12" i="14"/>
  <c r="B6" i="14"/>
  <c r="B5" i="14"/>
  <c r="D21" i="13"/>
  <c r="E13" i="13"/>
  <c r="E14" i="13"/>
  <c r="E15" i="13"/>
  <c r="E16" i="13"/>
  <c r="E17" i="13"/>
  <c r="E18" i="13"/>
  <c r="E19" i="13"/>
  <c r="E20" i="13"/>
  <c r="E12" i="13"/>
  <c r="C21" i="13"/>
  <c r="B21" i="13"/>
  <c r="F20" i="13"/>
  <c r="H20" i="13" s="1"/>
  <c r="F19" i="13"/>
  <c r="J18" i="13"/>
  <c r="F18" i="13"/>
  <c r="F17" i="13"/>
  <c r="F16" i="13"/>
  <c r="F15" i="13"/>
  <c r="F14" i="13"/>
  <c r="H14" i="13" s="1"/>
  <c r="I14" i="13" s="1"/>
  <c r="F13" i="13"/>
  <c r="G13" i="13" s="1"/>
  <c r="J12" i="13"/>
  <c r="F12" i="13"/>
  <c r="B6" i="13"/>
  <c r="B5" i="13"/>
  <c r="B7" i="14" l="1"/>
  <c r="F21" i="14"/>
  <c r="H15" i="14"/>
  <c r="I15" i="14" s="1"/>
  <c r="H16" i="14"/>
  <c r="I16" i="14" s="1"/>
  <c r="H13" i="14"/>
  <c r="I13" i="14" s="1"/>
  <c r="H14" i="14"/>
  <c r="I14" i="14" s="1"/>
  <c r="H20" i="14"/>
  <c r="I20" i="14" s="1"/>
  <c r="G21" i="14"/>
  <c r="H12" i="14"/>
  <c r="I12" i="14" s="1"/>
  <c r="H19" i="14"/>
  <c r="I19" i="14" s="1"/>
  <c r="H17" i="14"/>
  <c r="I17" i="14" s="1"/>
  <c r="H16" i="13"/>
  <c r="I16" i="13" s="1"/>
  <c r="H12" i="13"/>
  <c r="I12" i="13" s="1"/>
  <c r="E21" i="13"/>
  <c r="H15" i="13"/>
  <c r="I15" i="13" s="1"/>
  <c r="G18" i="13"/>
  <c r="G17" i="13"/>
  <c r="H19" i="13"/>
  <c r="I19" i="13" s="1"/>
  <c r="H17" i="13"/>
  <c r="I17" i="13" s="1"/>
  <c r="B7" i="13"/>
  <c r="G20" i="13"/>
  <c r="H18" i="13"/>
  <c r="I18" i="13" s="1"/>
  <c r="G15" i="13"/>
  <c r="G16" i="13"/>
  <c r="H13" i="13"/>
  <c r="G14" i="13"/>
  <c r="F21" i="13"/>
  <c r="G12" i="13"/>
  <c r="G19" i="13"/>
  <c r="I18" i="12"/>
  <c r="I12" i="12"/>
  <c r="D21" i="12"/>
  <c r="D13" i="12"/>
  <c r="D14" i="12"/>
  <c r="D15" i="12"/>
  <c r="D16" i="12"/>
  <c r="D17" i="12"/>
  <c r="D18" i="12"/>
  <c r="D19" i="12"/>
  <c r="D20" i="12"/>
  <c r="D12" i="12"/>
  <c r="C21" i="12"/>
  <c r="H21" i="14" l="1"/>
  <c r="I21" i="14" s="1"/>
  <c r="H21" i="13"/>
  <c r="I21" i="13" s="1"/>
  <c r="G21" i="13"/>
  <c r="B21" i="12"/>
  <c r="E20" i="12"/>
  <c r="G20" i="12" s="1"/>
  <c r="E19" i="12"/>
  <c r="G19" i="12" s="1"/>
  <c r="H19" i="12" s="1"/>
  <c r="E18" i="12"/>
  <c r="F18" i="12" s="1"/>
  <c r="E17" i="12"/>
  <c r="F17" i="12" s="1"/>
  <c r="E16" i="12"/>
  <c r="G16" i="12" s="1"/>
  <c r="H16" i="12" s="1"/>
  <c r="E15" i="12"/>
  <c r="G15" i="12" s="1"/>
  <c r="H15" i="12" s="1"/>
  <c r="E14" i="12"/>
  <c r="F14" i="12" s="1"/>
  <c r="E13" i="12"/>
  <c r="F13" i="12" s="1"/>
  <c r="E12" i="12"/>
  <c r="G12" i="12" s="1"/>
  <c r="H12" i="12" s="1"/>
  <c r="B6" i="12"/>
  <c r="B5" i="12"/>
  <c r="B7" i="12" s="1"/>
  <c r="G17" i="12" l="1"/>
  <c r="H17" i="12" s="1"/>
  <c r="G14" i="12"/>
  <c r="H14" i="12" s="1"/>
  <c r="F12" i="12"/>
  <c r="F15" i="12"/>
  <c r="F20" i="12"/>
  <c r="G18" i="12"/>
  <c r="H18" i="12" s="1"/>
  <c r="G13" i="12"/>
  <c r="F16" i="12"/>
  <c r="E21" i="12"/>
  <c r="F19" i="12"/>
  <c r="B5" i="11"/>
  <c r="G21" i="12" l="1"/>
  <c r="H21" i="12" s="1"/>
  <c r="F21" i="12"/>
  <c r="B6" i="11"/>
  <c r="H35" i="10" l="1"/>
  <c r="F35" i="10"/>
  <c r="H34" i="10"/>
  <c r="F34" i="10"/>
  <c r="D35" i="10"/>
  <c r="F14" i="10" l="1"/>
  <c r="G14" i="10"/>
  <c r="H14" i="10"/>
  <c r="I14" i="10"/>
  <c r="J14" i="10"/>
  <c r="K14" i="10"/>
  <c r="L14" i="10"/>
  <c r="M14" i="10"/>
  <c r="F31" i="10"/>
  <c r="G31" i="10"/>
  <c r="H31" i="10"/>
  <c r="E14" i="10"/>
  <c r="D13" i="10"/>
  <c r="D14" i="10" s="1"/>
  <c r="B7" i="11"/>
  <c r="C15" i="11" l="1"/>
  <c r="D13" i="11"/>
  <c r="D14" i="11"/>
  <c r="D15" i="11"/>
  <c r="D16" i="11"/>
  <c r="D17" i="11"/>
  <c r="D18" i="11"/>
  <c r="D19" i="11"/>
  <c r="D12" i="11"/>
  <c r="B31" i="10"/>
  <c r="B14" i="10" l="1"/>
  <c r="F15" i="11"/>
  <c r="G15" i="11" s="1"/>
  <c r="D20" i="11"/>
  <c r="E15" i="11"/>
  <c r="D31" i="10" l="1"/>
  <c r="H18" i="11"/>
  <c r="H12" i="11"/>
  <c r="C12" i="11"/>
  <c r="F12" i="11" s="1"/>
  <c r="G12" i="11" s="1"/>
  <c r="C13" i="11"/>
  <c r="F13" i="11" s="1"/>
  <c r="C14" i="11"/>
  <c r="E14" i="11" s="1"/>
  <c r="C16" i="11"/>
  <c r="E16" i="11" s="1"/>
  <c r="C17" i="11"/>
  <c r="F17" i="11" s="1"/>
  <c r="G17" i="11" s="1"/>
  <c r="C18" i="11"/>
  <c r="F18" i="11" s="1"/>
  <c r="G18" i="11" s="1"/>
  <c r="C19" i="11"/>
  <c r="E19" i="11" s="1"/>
  <c r="C20" i="11"/>
  <c r="E20" i="11" s="1"/>
  <c r="F20" i="11"/>
  <c r="G20" i="11" s="1"/>
  <c r="B20" i="9"/>
  <c r="C20" i="9"/>
  <c r="B21" i="9"/>
  <c r="C21" i="9"/>
  <c r="B22" i="9"/>
  <c r="C22" i="9"/>
  <c r="B23" i="9"/>
  <c r="C23" i="9"/>
  <c r="B24" i="9"/>
  <c r="C24" i="9"/>
  <c r="B25" i="9"/>
  <c r="C25" i="9"/>
  <c r="B26" i="9"/>
  <c r="C26" i="9"/>
  <c r="B27" i="9"/>
  <c r="C27" i="9"/>
  <c r="C28" i="9"/>
  <c r="B29" i="9"/>
  <c r="C29" i="9"/>
  <c r="B30" i="9"/>
  <c r="C30" i="9"/>
  <c r="B12" i="9"/>
  <c r="D28" i="9"/>
  <c r="C13" i="9"/>
  <c r="D23" i="9"/>
  <c r="D24" i="9"/>
  <c r="D25" i="9"/>
  <c r="D20" i="9"/>
  <c r="G27" i="9"/>
  <c r="E29" i="9"/>
  <c r="F27" i="9"/>
  <c r="F26" i="9"/>
  <c r="F25" i="9"/>
  <c r="F24" i="9"/>
  <c r="F23" i="9"/>
  <c r="F22" i="9"/>
  <c r="F21" i="9"/>
  <c r="D13" i="9"/>
  <c r="D22" i="9"/>
  <c r="D21" i="9"/>
  <c r="D29" i="9"/>
  <c r="D27" i="9"/>
  <c r="D26" i="9"/>
  <c r="F29" i="9"/>
  <c r="D30" i="9"/>
  <c r="F19" i="11" l="1"/>
  <c r="G19" i="11" s="1"/>
  <c r="B34" i="10"/>
  <c r="E18" i="11"/>
  <c r="E13" i="11"/>
  <c r="E12" i="11"/>
  <c r="F16" i="11"/>
  <c r="G16" i="11" s="1"/>
  <c r="E17" i="11"/>
  <c r="F14" i="11"/>
  <c r="G14" i="11" s="1"/>
  <c r="B35" i="10" l="1"/>
  <c r="B21" i="11"/>
  <c r="C21" i="11" s="1"/>
  <c r="D21" i="11" l="1"/>
  <c r="F21" i="11" l="1"/>
  <c r="G21" i="11" s="1"/>
  <c r="E21" i="11"/>
</calcChain>
</file>

<file path=xl/sharedStrings.xml><?xml version="1.0" encoding="utf-8"?>
<sst xmlns="http://schemas.openxmlformats.org/spreadsheetml/2006/main" count="312" uniqueCount="124">
  <si>
    <t>Total Expenses</t>
  </si>
  <si>
    <t>Revenue</t>
  </si>
  <si>
    <t>BCTS</t>
  </si>
  <si>
    <t>Kalesnikoff</t>
  </si>
  <si>
    <t>Interfor</t>
  </si>
  <si>
    <t>NACFOR</t>
  </si>
  <si>
    <t>Atco</t>
  </si>
  <si>
    <t>SIFCo</t>
  </si>
  <si>
    <t>2017 at $0.015</t>
  </si>
  <si>
    <t>Total Revenue</t>
  </si>
  <si>
    <t>2015 Budget</t>
  </si>
  <si>
    <t>2016 Budget</t>
  </si>
  <si>
    <t>2016 Actual</t>
  </si>
  <si>
    <t>2015 Actual</t>
  </si>
  <si>
    <t>FLNRO</t>
  </si>
  <si>
    <t>2018 at $0.01</t>
  </si>
  <si>
    <t>WK UWR</t>
  </si>
  <si>
    <t>2017 actual</t>
  </si>
  <si>
    <t>Unallocated</t>
  </si>
  <si>
    <t>Debt / Credit</t>
  </si>
  <si>
    <t>2017 budget (after UWR change)</t>
  </si>
  <si>
    <t>Admin</t>
  </si>
  <si>
    <t>Boundary UWR</t>
  </si>
  <si>
    <t>Update resultants, depletion</t>
  </si>
  <si>
    <t xml:space="preserve">Website maintenance </t>
  </si>
  <si>
    <t>Subscriber support</t>
  </si>
  <si>
    <t>KDCFS</t>
  </si>
  <si>
    <t>Vaagen - West Boundary CF</t>
  </si>
  <si>
    <t>2018 Actual</t>
  </si>
  <si>
    <t>2018 Budget</t>
  </si>
  <si>
    <t>2019 Budget</t>
  </si>
  <si>
    <t xml:space="preserve">Quality Assurance </t>
  </si>
  <si>
    <t>Assuming No Change from 2018 AAC Allocations</t>
  </si>
  <si>
    <t>2019 at $0.01</t>
  </si>
  <si>
    <t>2019 at $.005</t>
  </si>
  <si>
    <t>2019 at $.0075</t>
  </si>
  <si>
    <t>2018 Received</t>
  </si>
  <si>
    <t>Vaagen - Osoyoos Indian Band</t>
  </si>
  <si>
    <t>2018 Received + Committed</t>
  </si>
  <si>
    <t>Expenses</t>
  </si>
  <si>
    <t>YTD</t>
  </si>
  <si>
    <t>Budget Remaining</t>
  </si>
  <si>
    <t>Cost Variance</t>
  </si>
  <si>
    <t>% Cost Varianc</t>
  </si>
  <si>
    <t>% Complete</t>
  </si>
  <si>
    <t>Forecast at Completion</t>
  </si>
  <si>
    <t>Notes</t>
  </si>
  <si>
    <t>Admin(Ian, Ian D)</t>
  </si>
  <si>
    <t>Boundary UWR (Ian D)</t>
  </si>
  <si>
    <t>WK UWR (Ian D).</t>
  </si>
  <si>
    <t>Update resultants, depletion (Ian D.)</t>
  </si>
  <si>
    <t>Website maintenance (Ian, Ian D.)</t>
  </si>
  <si>
    <t>Subscriber support (Ian, Ian D.)</t>
  </si>
  <si>
    <t>No project/line item can have a negative Cost Variance (CV) unless the steering committee has previously approved the over expenditure.</t>
  </si>
  <si>
    <t xml:space="preserve">If cost variance for a line item is less than 15%, options will be developed along with a rationale for review and approval by the steering committee. </t>
  </si>
  <si>
    <t>·  Cost Variance (CV) = Annual Allocation (AA) – Year To Date expenditure (YTD)</t>
  </si>
  <si>
    <t>·  Percent Cost Variance (CV%) = Cost Variance (CV) / Annual Allowance (AA)</t>
  </si>
  <si>
    <t>·   Positive CV and CV% indicates the project/line item is under budget</t>
  </si>
  <si>
    <t>·   Negative CV and CV% indicates the project/line item is over budget</t>
  </si>
  <si>
    <t>Annual Allocation</t>
  </si>
  <si>
    <t>Quality Assurance</t>
  </si>
  <si>
    <t>2020 Budget</t>
  </si>
  <si>
    <t>Biodiversity Report</t>
  </si>
  <si>
    <t>2020 at $.005</t>
  </si>
  <si>
    <t>Biodiversity Report (Ian D)</t>
  </si>
  <si>
    <t>same as 2019</t>
  </si>
  <si>
    <t>No projected new work</t>
  </si>
  <si>
    <t>New project</t>
  </si>
  <si>
    <t>2019 still needs finishind so extra $1000 added</t>
  </si>
  <si>
    <t>This was under budget in 2019 so allocation cut by $1000</t>
  </si>
  <si>
    <t>2019 Actual</t>
  </si>
  <si>
    <t>This was over budget in 2019 so allocation increased by $1000 - maybe not necessary to increase</t>
  </si>
  <si>
    <t>Jan 1 - Jan 23</t>
  </si>
  <si>
    <t>HLPORS Financial Report Jan 2020</t>
  </si>
  <si>
    <t>Income</t>
  </si>
  <si>
    <t>2019 Contribution</t>
  </si>
  <si>
    <t>Total Available Funds</t>
  </si>
  <si>
    <t>2019 Credit Carry Over</t>
  </si>
  <si>
    <t>Expense</t>
  </si>
  <si>
    <t>Total Balance</t>
  </si>
  <si>
    <t>Surplus/Deficit Carry over</t>
  </si>
  <si>
    <t>2017 budget</t>
  </si>
  <si>
    <t>2020 Actual</t>
  </si>
  <si>
    <t>This was way over budget in 2019 so allocation increased with all unallocated funds</t>
  </si>
  <si>
    <t>budget subcomitee and full meeting, preparing reports and budget, making changes to reporting format</t>
  </si>
  <si>
    <t>Created working version of report, and went through one round of debugging</t>
  </si>
  <si>
    <t>Trying different buffer on road layer, and incorporating layer for Gas and Electricity transmission lines</t>
  </si>
  <si>
    <t>Updated the report on the website to the test version that had the LU removed</t>
  </si>
  <si>
    <t>Responded to a request from Loreen as to how the connectivity was calculated</t>
  </si>
  <si>
    <t>Jan 1 - Jan 31</t>
  </si>
  <si>
    <t>Feb 1 - Feb 29</t>
  </si>
  <si>
    <t>Adding additional explanatory text to the from</t>
  </si>
  <si>
    <t>Upload road layers and buffer polygons to ftp site as requested by loreen</t>
  </si>
  <si>
    <t>Preparing Jan financial statement</t>
  </si>
  <si>
    <t>Mar1-31st</t>
  </si>
  <si>
    <t>Preparing feb financial statement and March Meeting</t>
  </si>
  <si>
    <t>Last few modifications to table, and republish reports</t>
  </si>
  <si>
    <t>Adding meeting notes to site</t>
  </si>
  <si>
    <t xml:space="preserve">Work on finding suitable road layer - tried new buffers on 2017 CE layer from Ian W, Calculating area and length totals for each road class/forest district as requested by Loreen. Spatial comparison of 2015/2017 data </t>
  </si>
  <si>
    <t>March Financial statement</t>
  </si>
  <si>
    <t>Support for Gavin Fox on spatial upload tool and a reboot to the jasper report server</t>
  </si>
  <si>
    <t>Publish new report to website, some changes required to database and web pages to accommodate new report (ie remove buttons for standard or seral reports, remove modeeling runs with ogmas off)</t>
  </si>
  <si>
    <t>Answering question about uwr rank</t>
  </si>
  <si>
    <t>Create agreed upon roads layer based on 2015 roads, pipelines, transmission lines and Raillines. Build 2019 resultant with this data, QA, fix error in roads self overlap, rebuild resultant. Fix problems for BEO values and Boundary road density calculations.  More conversations about road data with Loreen, Randy and Kathleen.  Provide Loreen with original 2015 road data and buffer tables. Fix boundary road denisty calculation. Publish all data, reports and QA to website</t>
  </si>
  <si>
    <t xml:space="preserve">Added source data header to Boundary uwr report. Made all source data not in dataBC available from selkirk ftp site via help pages. Restricted available resultants to upload cutblocks to only stock resultants. Rebooted a crashed server.  Modified footer on Boundary uwr report </t>
  </si>
  <si>
    <r>
      <t>producing QA tables for 2019 resultant.</t>
    </r>
    <r>
      <rPr>
        <b/>
        <sz val="11"/>
        <color rgb="FF000000"/>
        <rFont val="Calibri"/>
        <family val="2"/>
      </rPr>
      <t xml:space="preserve"> Reviewing issues in Loreens QA word document</t>
    </r>
    <r>
      <rPr>
        <sz val="11"/>
        <color rgb="FF000000"/>
        <rFont val="Calibri"/>
        <family val="2"/>
      </rPr>
      <t>. QA subcomitee meeting. QA data for subproject ananlysis of TFL3 roads using different buffers on CE2017 roads layer</t>
    </r>
  </si>
  <si>
    <t>% Budget Remaining</t>
  </si>
  <si>
    <t>100% for 2019</t>
  </si>
  <si>
    <t>No project/line item can have a negative Budget remainingunless the steering committee has previously approved the over expenditure.</t>
  </si>
  <si>
    <t xml:space="preserve">If % budget remaining for a line item is less than 15%, options will be developed along with a rationale for review and approval by the steering committee. </t>
  </si>
  <si>
    <t>Apr1 - 30</t>
  </si>
  <si>
    <t>May 1-31</t>
  </si>
  <si>
    <t>April Statement and setup zoom webinar, may meeting</t>
  </si>
  <si>
    <t>Webinar pre meeting, prep and webinar</t>
  </si>
  <si>
    <t>RE Run  Kathleen's roads for whole of TFL3.  Researched question for Loreen as to why boundary road density did not appear to add up</t>
  </si>
  <si>
    <t>Completed 2020 Depletion resultant. Planning Coop student work for road corrections to CE2017 layer</t>
  </si>
  <si>
    <t>Changes request by Loreen regarding wording and removing old documents. Clean up of old files from database</t>
  </si>
  <si>
    <t>100% for 2019, 20% for 2020</t>
  </si>
  <si>
    <t>June1-30</t>
  </si>
  <si>
    <t>Bug fix, checking and new reports for when Randy pointed out the targets were incorrect on the suite</t>
  </si>
  <si>
    <t>Answering query for KDFCS caused by imap BC labelling an MU differently to the data catalog layer</t>
  </si>
  <si>
    <t>Video editing and publishing of videos to Youtube for the 2020 webinar</t>
  </si>
  <si>
    <t>Call with Kathleen Mcguiness to get demostration on her methodology for classing roads by hand, then follow up call with Ian Wiles about using Kathleen's method with a student</t>
  </si>
  <si>
    <t>Preparing budget and June subscriber  meeting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</si>
</sst>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quot;$&quot;#,##0.00_);[Red]\(&quot;$&quot;#,##0.00\)"/>
    <numFmt numFmtId="165" formatCode="&quot;$&quot;#,##0.00"/>
  </numFmts>
  <fonts count="12" x14ac:knownFonts="1">
    <font>
      <sz val="11"/>
      <color theme="1"/>
      <name val="Calibri"/>
      <family val="2"/>
      <scheme val="minor"/>
    </font>
    <font>
      <b/>
      <sz val="11"/>
      <color theme="1"/>
      <name val="Calibri"/>
      <family val="2"/>
      <scheme val="minor"/>
    </font>
    <font>
      <b/>
      <sz val="14"/>
      <color theme="1"/>
      <name val="Calibri"/>
      <family val="2"/>
      <scheme val="minor"/>
    </font>
    <font>
      <sz val="11"/>
      <color theme="1"/>
      <name val="Calibri"/>
      <family val="2"/>
    </font>
    <font>
      <b/>
      <sz val="11"/>
      <color rgb="FF000000"/>
      <name val="Calibri"/>
      <family val="2"/>
    </font>
    <font>
      <b/>
      <sz val="11"/>
      <color theme="1"/>
      <name val="Calibri"/>
      <family val="2"/>
    </font>
    <font>
      <u/>
      <sz val="11"/>
      <color theme="1"/>
      <name val="Calibri"/>
      <family val="2"/>
      <scheme val="minor"/>
    </font>
    <font>
      <sz val="11"/>
      <color rgb="FF000000"/>
      <name val="Calibri"/>
      <family val="2"/>
    </font>
    <font>
      <sz val="11"/>
      <color rgb="FFFF0000"/>
      <name val="Calibri"/>
      <family val="2"/>
    </font>
    <font>
      <b/>
      <sz val="14"/>
      <color rgb="FF000000"/>
      <name val="Calibri"/>
      <family val="2"/>
    </font>
    <font>
      <sz val="11"/>
      <color rgb="FFFF0000"/>
      <name val="Calibri"/>
      <family val="2"/>
      <scheme val="minor"/>
    </font>
    <font>
      <sz val="11"/>
      <name val="Calibri"/>
      <family val="2"/>
      <scheme val="minor"/>
    </font>
  </fonts>
  <fills count="2">
    <fill>
      <patternFill patternType="none"/>
    </fill>
    <fill>
      <patternFill patternType="gray125"/>
    </fill>
  </fills>
  <borders count="3">
    <border>
      <left/>
      <right/>
      <top/>
      <bottom/>
      <diagonal/>
    </border>
    <border>
      <left/>
      <right/>
      <top/>
      <bottom style="thin">
        <color indexed="64"/>
      </bottom>
      <diagonal/>
    </border>
    <border>
      <left/>
      <right/>
      <top style="thin">
        <color indexed="64"/>
      </top>
      <bottom/>
      <diagonal/>
    </border>
  </borders>
  <cellStyleXfs count="1">
    <xf numFmtId="0" fontId="0" fillId="0" borderId="0"/>
  </cellStyleXfs>
  <cellXfs count="49">
    <xf numFmtId="0" fontId="0" fillId="0" borderId="0" xfId="0"/>
    <xf numFmtId="0" fontId="2" fillId="0" borderId="0" xfId="0" applyFont="1"/>
    <xf numFmtId="165" fontId="2" fillId="0" borderId="0" xfId="0" applyNumberFormat="1" applyFont="1"/>
    <xf numFmtId="165" fontId="0" fillId="0" borderId="0" xfId="0" applyNumberFormat="1"/>
    <xf numFmtId="0" fontId="1" fillId="0" borderId="1" xfId="0" applyFont="1" applyBorder="1"/>
    <xf numFmtId="165" fontId="1" fillId="0" borderId="1" xfId="0" applyNumberFormat="1" applyFont="1" applyBorder="1"/>
    <xf numFmtId="164" fontId="1" fillId="0" borderId="1" xfId="0" applyNumberFormat="1" applyFont="1" applyBorder="1"/>
    <xf numFmtId="0" fontId="0" fillId="0" borderId="1" xfId="0" applyBorder="1"/>
    <xf numFmtId="0" fontId="1" fillId="0" borderId="0" xfId="0" applyFont="1"/>
    <xf numFmtId="165" fontId="1" fillId="0" borderId="0" xfId="0" applyNumberFormat="1" applyFont="1"/>
    <xf numFmtId="165" fontId="0" fillId="0" borderId="1" xfId="0" applyNumberFormat="1" applyBorder="1"/>
    <xf numFmtId="165" fontId="1" fillId="0" borderId="0" xfId="0" applyNumberFormat="1" applyFont="1" applyBorder="1"/>
    <xf numFmtId="165" fontId="0" fillId="0" borderId="0" xfId="0" applyNumberFormat="1" applyBorder="1"/>
    <xf numFmtId="0" fontId="0" fillId="0" borderId="0" xfId="0" applyBorder="1"/>
    <xf numFmtId="165" fontId="3" fillId="0" borderId="0" xfId="0" applyNumberFormat="1" applyFont="1" applyFill="1" applyBorder="1"/>
    <xf numFmtId="164" fontId="3" fillId="0" borderId="0" xfId="0" applyNumberFormat="1" applyFont="1" applyFill="1" applyBorder="1"/>
    <xf numFmtId="165" fontId="4" fillId="0" borderId="1" xfId="0" applyNumberFormat="1" applyFont="1" applyFill="1" applyBorder="1"/>
    <xf numFmtId="164" fontId="4" fillId="0" borderId="1" xfId="0" applyNumberFormat="1" applyFont="1" applyFill="1" applyBorder="1"/>
    <xf numFmtId="165" fontId="4" fillId="0" borderId="0" xfId="0" applyNumberFormat="1" applyFont="1" applyFill="1" applyBorder="1"/>
    <xf numFmtId="165" fontId="5" fillId="0" borderId="0" xfId="0" applyNumberFormat="1" applyFont="1" applyFill="1" applyBorder="1"/>
    <xf numFmtId="1" fontId="1" fillId="0" borderId="0" xfId="0" applyNumberFormat="1" applyFont="1" applyAlignment="1">
      <alignment horizontal="left"/>
    </xf>
    <xf numFmtId="164" fontId="1" fillId="0" borderId="0" xfId="0" applyNumberFormat="1" applyFont="1" applyBorder="1"/>
    <xf numFmtId="165" fontId="6" fillId="0" borderId="0" xfId="0" applyNumberFormat="1" applyFont="1"/>
    <xf numFmtId="165" fontId="1" fillId="0" borderId="0" xfId="0" applyNumberFormat="1" applyFont="1" applyAlignment="1">
      <alignment horizontal="center"/>
    </xf>
    <xf numFmtId="0" fontId="1" fillId="0" borderId="0" xfId="0" applyFont="1" applyAlignment="1">
      <alignment horizontal="center"/>
    </xf>
    <xf numFmtId="0" fontId="7" fillId="0" borderId="0" xfId="0" applyFont="1" applyFill="1" applyBorder="1"/>
    <xf numFmtId="165" fontId="7" fillId="0" borderId="0" xfId="0" applyNumberFormat="1" applyFont="1" applyFill="1" applyBorder="1"/>
    <xf numFmtId="164" fontId="7" fillId="0" borderId="0" xfId="0" applyNumberFormat="1" applyFont="1" applyFill="1" applyBorder="1"/>
    <xf numFmtId="10" fontId="7" fillId="0" borderId="0" xfId="0" applyNumberFormat="1" applyFont="1" applyFill="1" applyBorder="1"/>
    <xf numFmtId="0" fontId="8" fillId="0" borderId="0" xfId="0" applyFont="1" applyFill="1" applyBorder="1"/>
    <xf numFmtId="0" fontId="9" fillId="0" borderId="0" xfId="0" applyFont="1" applyFill="1" applyBorder="1"/>
    <xf numFmtId="165" fontId="9" fillId="0" borderId="0" xfId="0" applyNumberFormat="1" applyFont="1" applyFill="1" applyBorder="1"/>
    <xf numFmtId="0" fontId="4" fillId="0" borderId="1" xfId="0" applyFont="1" applyFill="1" applyBorder="1"/>
    <xf numFmtId="10" fontId="4" fillId="0" borderId="1" xfId="0" applyNumberFormat="1" applyFont="1" applyFill="1" applyBorder="1"/>
    <xf numFmtId="10" fontId="7" fillId="0" borderId="1" xfId="0" applyNumberFormat="1" applyFont="1" applyFill="1" applyBorder="1"/>
    <xf numFmtId="0" fontId="7" fillId="0" borderId="1" xfId="0" applyFont="1" applyFill="1" applyBorder="1"/>
    <xf numFmtId="0" fontId="7" fillId="0" borderId="0" xfId="0" applyFont="1" applyFill="1" applyBorder="1" applyAlignment="1">
      <alignment horizontal="left" vertical="center" indent="5"/>
    </xf>
    <xf numFmtId="0" fontId="8" fillId="0" borderId="0" xfId="0" applyFont="1" applyFill="1" applyBorder="1" applyAlignment="1">
      <alignment vertical="center"/>
    </xf>
    <xf numFmtId="164" fontId="7" fillId="0" borderId="1" xfId="0" applyNumberFormat="1" applyFont="1" applyFill="1" applyBorder="1"/>
    <xf numFmtId="165" fontId="11" fillId="0" borderId="0" xfId="0" applyNumberFormat="1" applyFont="1"/>
    <xf numFmtId="0" fontId="4" fillId="0" borderId="0" xfId="0" applyFont="1" applyFill="1" applyBorder="1"/>
    <xf numFmtId="164" fontId="4" fillId="0" borderId="0" xfId="0" applyNumberFormat="1" applyFont="1" applyFill="1" applyBorder="1"/>
    <xf numFmtId="0" fontId="0" fillId="0" borderId="2" xfId="0" applyBorder="1"/>
    <xf numFmtId="4" fontId="0" fillId="0" borderId="0" xfId="0" applyNumberFormat="1"/>
    <xf numFmtId="165" fontId="0" fillId="0" borderId="0" xfId="0" applyNumberFormat="1" applyFont="1" applyBorder="1"/>
    <xf numFmtId="165" fontId="1" fillId="0" borderId="2" xfId="0" applyNumberFormat="1" applyFont="1" applyBorder="1"/>
    <xf numFmtId="0" fontId="1" fillId="0" borderId="2" xfId="0" applyFont="1" applyBorder="1"/>
    <xf numFmtId="165" fontId="10" fillId="0" borderId="0" xfId="0" applyNumberFormat="1" applyFont="1"/>
    <xf numFmtId="0" fontId="0"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K30"/>
  <sheetViews>
    <sheetView workbookViewId="0">
      <selection activeCell="B4" sqref="B4:B13"/>
    </sheetView>
  </sheetViews>
  <sheetFormatPr defaultRowHeight="15" x14ac:dyDescent="0.25"/>
  <cols>
    <col min="1" max="1" width="27.5703125" bestFit="1" customWidth="1"/>
    <col min="2" max="2" width="21.85546875" customWidth="1"/>
    <col min="3" max="3" width="14.85546875" customWidth="1"/>
    <col min="4" max="4" width="14.42578125" customWidth="1"/>
    <col min="5" max="5" width="30.28515625" bestFit="1" customWidth="1"/>
    <col min="6" max="6" width="13.7109375" bestFit="1" customWidth="1"/>
    <col min="7" max="7" width="13.28515625" bestFit="1" customWidth="1"/>
    <col min="8" max="8" width="11.7109375" bestFit="1" customWidth="1"/>
    <col min="9" max="9" width="11" bestFit="1" customWidth="1"/>
    <col min="10" max="10" width="11.7109375" bestFit="1" customWidth="1"/>
    <col min="11" max="11" width="11" bestFit="1" customWidth="1"/>
  </cols>
  <sheetData>
    <row r="3" spans="1:11" x14ac:dyDescent="0.25">
      <c r="B3" s="8" t="s">
        <v>30</v>
      </c>
      <c r="C3" s="20" t="s">
        <v>29</v>
      </c>
      <c r="D3" s="20" t="s">
        <v>28</v>
      </c>
      <c r="E3" s="19" t="s">
        <v>20</v>
      </c>
      <c r="F3" s="19" t="s">
        <v>17</v>
      </c>
      <c r="G3" s="3"/>
      <c r="H3" s="9" t="s">
        <v>11</v>
      </c>
      <c r="I3" s="9" t="s">
        <v>12</v>
      </c>
      <c r="J3" s="9" t="s">
        <v>10</v>
      </c>
      <c r="K3" s="9" t="s">
        <v>13</v>
      </c>
    </row>
    <row r="4" spans="1:11" x14ac:dyDescent="0.25">
      <c r="A4" t="s">
        <v>19</v>
      </c>
      <c r="B4" s="3">
        <v>-10275</v>
      </c>
      <c r="C4" s="3">
        <v>-214.95500000000175</v>
      </c>
      <c r="D4" s="3">
        <v>-214.95500000000175</v>
      </c>
      <c r="E4" s="3">
        <v>16273.58</v>
      </c>
      <c r="F4" s="15">
        <v>16273.58</v>
      </c>
      <c r="H4" s="3">
        <v>16404.55</v>
      </c>
      <c r="I4" s="3">
        <v>16404.55</v>
      </c>
      <c r="J4" s="3">
        <v>10000</v>
      </c>
      <c r="K4" s="3">
        <v>10000</v>
      </c>
    </row>
    <row r="5" spans="1:11" x14ac:dyDescent="0.25">
      <c r="A5" t="s">
        <v>21</v>
      </c>
      <c r="B5" s="3">
        <v>3000</v>
      </c>
      <c r="C5" s="3">
        <v>3000</v>
      </c>
      <c r="D5" s="3">
        <v>3525</v>
      </c>
      <c r="E5" s="3">
        <v>3000</v>
      </c>
      <c r="F5" s="15">
        <v>3335</v>
      </c>
      <c r="H5" s="3">
        <v>2500</v>
      </c>
      <c r="I5" s="3">
        <v>3980</v>
      </c>
      <c r="J5" s="3">
        <v>2000</v>
      </c>
      <c r="K5" s="3">
        <v>4111.25</v>
      </c>
    </row>
    <row r="6" spans="1:11" x14ac:dyDescent="0.25">
      <c r="A6" t="s">
        <v>22</v>
      </c>
      <c r="B6" s="3">
        <v>0</v>
      </c>
      <c r="C6" s="3">
        <v>0</v>
      </c>
      <c r="D6" s="3">
        <v>0</v>
      </c>
      <c r="E6" s="3">
        <v>4220</v>
      </c>
      <c r="F6" s="15">
        <v>4220</v>
      </c>
      <c r="H6" s="3">
        <v>2355.75</v>
      </c>
      <c r="I6" s="3">
        <v>6299.33</v>
      </c>
      <c r="J6" s="3">
        <v>1000</v>
      </c>
      <c r="K6" s="3">
        <v>3780</v>
      </c>
    </row>
    <row r="7" spans="1:11" x14ac:dyDescent="0.25">
      <c r="A7" t="s">
        <v>16</v>
      </c>
      <c r="B7" s="3">
        <v>3000</v>
      </c>
      <c r="C7" s="3">
        <v>3000</v>
      </c>
      <c r="D7" s="3">
        <v>2920</v>
      </c>
      <c r="E7" s="3">
        <v>1780</v>
      </c>
      <c r="F7" s="15">
        <v>0</v>
      </c>
      <c r="H7" s="3">
        <v>0</v>
      </c>
      <c r="I7" s="3">
        <v>0</v>
      </c>
      <c r="J7" s="3">
        <v>0</v>
      </c>
      <c r="K7" s="3">
        <v>0</v>
      </c>
    </row>
    <row r="8" spans="1:11" x14ac:dyDescent="0.25">
      <c r="A8" t="s">
        <v>23</v>
      </c>
      <c r="B8" s="3">
        <v>6500</v>
      </c>
      <c r="C8" s="3">
        <v>7500</v>
      </c>
      <c r="D8" s="3">
        <v>7850</v>
      </c>
      <c r="E8" s="3">
        <v>10000</v>
      </c>
      <c r="F8" s="15">
        <v>8000</v>
      </c>
      <c r="H8" s="3">
        <v>2000</v>
      </c>
      <c r="I8" s="3">
        <v>12520</v>
      </c>
      <c r="J8" s="3">
        <v>13000</v>
      </c>
      <c r="K8" s="3">
        <v>13556.45</v>
      </c>
    </row>
    <row r="9" spans="1:11" x14ac:dyDescent="0.25">
      <c r="A9" t="s">
        <v>24</v>
      </c>
      <c r="B9" s="3">
        <v>2000</v>
      </c>
      <c r="C9" s="3">
        <v>2750</v>
      </c>
      <c r="D9" s="3">
        <v>2000</v>
      </c>
      <c r="E9" s="3">
        <v>1850</v>
      </c>
      <c r="F9" s="15">
        <v>2920</v>
      </c>
      <c r="H9" s="3">
        <v>1850</v>
      </c>
      <c r="I9" s="3">
        <v>1860</v>
      </c>
      <c r="J9" s="3">
        <v>1000</v>
      </c>
      <c r="K9" s="3">
        <v>1106.25</v>
      </c>
    </row>
    <row r="10" spans="1:11" x14ac:dyDescent="0.25">
      <c r="A10" t="s">
        <v>25</v>
      </c>
      <c r="B10" s="3">
        <v>2500</v>
      </c>
      <c r="C10" s="3">
        <v>2500</v>
      </c>
      <c r="D10" s="3">
        <v>2320</v>
      </c>
      <c r="E10" s="3">
        <v>1500</v>
      </c>
      <c r="F10" s="15">
        <v>3300</v>
      </c>
      <c r="H10" s="3">
        <v>1000</v>
      </c>
      <c r="I10" s="3">
        <v>1320</v>
      </c>
      <c r="J10" s="3">
        <v>0</v>
      </c>
      <c r="K10" s="3">
        <v>0</v>
      </c>
    </row>
    <row r="11" spans="1:11" x14ac:dyDescent="0.25">
      <c r="A11" t="s">
        <v>31</v>
      </c>
      <c r="B11" s="3">
        <v>2000</v>
      </c>
      <c r="C11" s="3">
        <v>0</v>
      </c>
      <c r="D11" s="3">
        <v>0</v>
      </c>
      <c r="E11" s="14">
        <v>0</v>
      </c>
      <c r="F11" s="15">
        <v>0</v>
      </c>
      <c r="H11" s="3">
        <v>0</v>
      </c>
      <c r="I11" s="3">
        <v>0</v>
      </c>
      <c r="J11" s="3">
        <v>0</v>
      </c>
      <c r="K11" s="3">
        <v>2642.5</v>
      </c>
    </row>
    <row r="12" spans="1:11" x14ac:dyDescent="0.25">
      <c r="A12" t="s">
        <v>18</v>
      </c>
      <c r="B12" s="3">
        <f>B13-SUM(B4:B11)</f>
        <v>5612.85</v>
      </c>
      <c r="C12" s="3">
        <v>9640.6450000000004</v>
      </c>
      <c r="D12" s="3">
        <v>9640.6450000000004</v>
      </c>
      <c r="E12" s="14">
        <v>0</v>
      </c>
      <c r="F12" s="15">
        <v>0</v>
      </c>
      <c r="G12" s="3"/>
      <c r="H12" s="5">
        <v>26110.3</v>
      </c>
      <c r="I12" s="5">
        <v>42383.88</v>
      </c>
      <c r="J12" s="6">
        <v>27000</v>
      </c>
      <c r="K12" s="6">
        <v>35196.449999999997</v>
      </c>
    </row>
    <row r="13" spans="1:11" x14ac:dyDescent="0.25">
      <c r="A13" s="4" t="s">
        <v>0</v>
      </c>
      <c r="B13" s="5">
        <v>14337.85</v>
      </c>
      <c r="C13" s="5">
        <f>SUM(C4:C12)</f>
        <v>28175.69</v>
      </c>
      <c r="D13" s="5">
        <f>SUM(D4:D12)</f>
        <v>28040.69</v>
      </c>
      <c r="E13" s="16">
        <v>38623.58</v>
      </c>
      <c r="F13" s="17">
        <v>38048.58</v>
      </c>
      <c r="G13" s="3"/>
      <c r="H13" s="11"/>
      <c r="I13" s="11"/>
      <c r="J13" s="21"/>
      <c r="K13" s="21"/>
    </row>
    <row r="14" spans="1:11" x14ac:dyDescent="0.25">
      <c r="B14" s="3"/>
      <c r="G14" s="12"/>
      <c r="H14" s="13"/>
    </row>
    <row r="17" spans="1:7" ht="18.75" x14ac:dyDescent="0.3">
      <c r="A17" s="1" t="s">
        <v>1</v>
      </c>
      <c r="B17" s="2"/>
      <c r="C17" s="18"/>
      <c r="D17" s="3"/>
    </row>
    <row r="18" spans="1:7" ht="18.75" x14ac:dyDescent="0.3">
      <c r="A18" t="s">
        <v>32</v>
      </c>
      <c r="B18" s="3"/>
      <c r="C18" s="3"/>
      <c r="D18" s="2"/>
    </row>
    <row r="19" spans="1:7" x14ac:dyDescent="0.25">
      <c r="A19" s="8"/>
      <c r="B19" s="24" t="s">
        <v>33</v>
      </c>
      <c r="C19" s="24" t="s">
        <v>35</v>
      </c>
      <c r="D19" s="24" t="s">
        <v>34</v>
      </c>
      <c r="E19" s="23" t="s">
        <v>15</v>
      </c>
      <c r="F19" s="23" t="s">
        <v>36</v>
      </c>
      <c r="G19" s="23" t="s">
        <v>8</v>
      </c>
    </row>
    <row r="20" spans="1:7" x14ac:dyDescent="0.25">
      <c r="A20" t="s">
        <v>14</v>
      </c>
      <c r="B20" s="3">
        <f>E20</f>
        <v>5000</v>
      </c>
      <c r="C20" s="3">
        <f>B20*0.75</f>
        <v>3750</v>
      </c>
      <c r="D20" s="3">
        <f t="shared" ref="D20:D30" si="0">B20*0.5</f>
        <v>2500</v>
      </c>
      <c r="E20" s="3">
        <v>5000</v>
      </c>
      <c r="F20" s="3">
        <v>4500</v>
      </c>
      <c r="G20" s="3">
        <v>5000</v>
      </c>
    </row>
    <row r="21" spans="1:7" x14ac:dyDescent="0.25">
      <c r="A21" t="s">
        <v>2</v>
      </c>
      <c r="B21" s="3">
        <f t="shared" ref="B21:B27" si="1">E21</f>
        <v>7181.04</v>
      </c>
      <c r="C21" s="3">
        <f t="shared" ref="C21:C30" si="2">B21*0.75</f>
        <v>5385.78</v>
      </c>
      <c r="D21" s="3">
        <f t="shared" si="0"/>
        <v>3590.52</v>
      </c>
      <c r="E21" s="3">
        <v>7181.04</v>
      </c>
      <c r="F21" s="3">
        <f>E21</f>
        <v>7181.04</v>
      </c>
      <c r="G21" s="3">
        <v>10771.56</v>
      </c>
    </row>
    <row r="22" spans="1:7" x14ac:dyDescent="0.25">
      <c r="A22" t="s">
        <v>3</v>
      </c>
      <c r="B22" s="3">
        <f t="shared" si="1"/>
        <v>899.5</v>
      </c>
      <c r="C22" s="3">
        <f t="shared" si="2"/>
        <v>674.625</v>
      </c>
      <c r="D22" s="3">
        <f t="shared" si="0"/>
        <v>449.75</v>
      </c>
      <c r="E22" s="3">
        <v>899.5</v>
      </c>
      <c r="F22" s="3">
        <f t="shared" ref="F22:F27" si="3">E22</f>
        <v>899.5</v>
      </c>
      <c r="G22" s="3">
        <v>1349.25</v>
      </c>
    </row>
    <row r="23" spans="1:7" x14ac:dyDescent="0.25">
      <c r="A23" t="s">
        <v>4</v>
      </c>
      <c r="B23" s="3">
        <f t="shared" si="1"/>
        <v>11377.21</v>
      </c>
      <c r="C23" s="3">
        <f t="shared" si="2"/>
        <v>8532.9074999999993</v>
      </c>
      <c r="D23" s="3">
        <f t="shared" si="0"/>
        <v>5688.6049999999996</v>
      </c>
      <c r="E23" s="3">
        <v>11377.21</v>
      </c>
      <c r="F23" s="3">
        <f t="shared" si="3"/>
        <v>11377.21</v>
      </c>
      <c r="G23" s="3">
        <v>17065.814999999999</v>
      </c>
    </row>
    <row r="24" spans="1:7" x14ac:dyDescent="0.25">
      <c r="A24" t="s">
        <v>5</v>
      </c>
      <c r="B24" s="3">
        <f t="shared" si="1"/>
        <v>500</v>
      </c>
      <c r="C24" s="3">
        <f t="shared" si="2"/>
        <v>375</v>
      </c>
      <c r="D24" s="3">
        <f t="shared" si="0"/>
        <v>250</v>
      </c>
      <c r="E24" s="3">
        <v>500</v>
      </c>
      <c r="F24" s="3">
        <f t="shared" si="3"/>
        <v>500</v>
      </c>
      <c r="G24" s="3">
        <v>750</v>
      </c>
    </row>
    <row r="25" spans="1:7" x14ac:dyDescent="0.25">
      <c r="A25" t="s">
        <v>6</v>
      </c>
      <c r="B25" s="3">
        <f t="shared" si="1"/>
        <v>1717.94</v>
      </c>
      <c r="C25" s="3">
        <f t="shared" si="2"/>
        <v>1288.4549999999999</v>
      </c>
      <c r="D25" s="3">
        <f t="shared" si="0"/>
        <v>858.97</v>
      </c>
      <c r="E25" s="3">
        <v>1717.94</v>
      </c>
      <c r="F25" s="3">
        <f t="shared" si="3"/>
        <v>1717.94</v>
      </c>
      <c r="G25" s="3">
        <v>2576.91</v>
      </c>
    </row>
    <row r="26" spans="1:7" x14ac:dyDescent="0.25">
      <c r="A26" t="s">
        <v>7</v>
      </c>
      <c r="B26" s="3">
        <f t="shared" si="1"/>
        <v>500</v>
      </c>
      <c r="C26" s="3">
        <f t="shared" si="2"/>
        <v>375</v>
      </c>
      <c r="D26" s="3">
        <f t="shared" si="0"/>
        <v>250</v>
      </c>
      <c r="E26" s="3">
        <v>500</v>
      </c>
      <c r="F26" s="3">
        <f t="shared" si="3"/>
        <v>500</v>
      </c>
      <c r="G26" s="22">
        <v>750</v>
      </c>
    </row>
    <row r="27" spans="1:7" x14ac:dyDescent="0.25">
      <c r="A27" t="s">
        <v>26</v>
      </c>
      <c r="B27" s="3">
        <f t="shared" si="1"/>
        <v>500</v>
      </c>
      <c r="C27" s="3">
        <f t="shared" si="2"/>
        <v>375</v>
      </c>
      <c r="D27" s="3">
        <f t="shared" si="0"/>
        <v>250</v>
      </c>
      <c r="E27" s="3">
        <v>500</v>
      </c>
      <c r="F27" s="3">
        <f t="shared" si="3"/>
        <v>500</v>
      </c>
      <c r="G27" s="11">
        <f>SUM(G20:G26)</f>
        <v>38263.535000000003</v>
      </c>
    </row>
    <row r="28" spans="1:7" x14ac:dyDescent="0.25">
      <c r="A28" t="s">
        <v>27</v>
      </c>
      <c r="B28" s="3">
        <v>500</v>
      </c>
      <c r="C28" s="3">
        <f t="shared" si="2"/>
        <v>375</v>
      </c>
      <c r="D28" s="3">
        <f t="shared" si="0"/>
        <v>250</v>
      </c>
      <c r="E28" s="10">
        <v>500</v>
      </c>
      <c r="F28" s="10">
        <v>500</v>
      </c>
    </row>
    <row r="29" spans="1:7" x14ac:dyDescent="0.25">
      <c r="A29" s="7" t="s">
        <v>37</v>
      </c>
      <c r="B29" s="10">
        <f>500</f>
        <v>500</v>
      </c>
      <c r="C29" s="10">
        <f t="shared" si="2"/>
        <v>375</v>
      </c>
      <c r="D29" s="10">
        <f t="shared" si="0"/>
        <v>250</v>
      </c>
      <c r="E29" s="11">
        <f>SUM(E20:E28)</f>
        <v>28175.69</v>
      </c>
      <c r="F29" s="11">
        <f>SUM(F20:F28)</f>
        <v>27675.69</v>
      </c>
    </row>
    <row r="30" spans="1:7" x14ac:dyDescent="0.25">
      <c r="A30" s="8" t="s">
        <v>9</v>
      </c>
      <c r="B30" s="9">
        <f>SUM(B20:B29)</f>
        <v>28675.69</v>
      </c>
      <c r="C30" s="9">
        <f t="shared" si="2"/>
        <v>21506.767499999998</v>
      </c>
      <c r="D30" s="9">
        <f t="shared" si="0"/>
        <v>14337.844999999999</v>
      </c>
    </row>
  </sheetData>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5"/>
  <sheetViews>
    <sheetView workbookViewId="0">
      <selection activeCell="G17" sqref="G17"/>
    </sheetView>
  </sheetViews>
  <sheetFormatPr defaultRowHeight="15" x14ac:dyDescent="0.25"/>
  <cols>
    <col min="1" max="1" width="27.5703125" bestFit="1" customWidth="1"/>
    <col min="2" max="2" width="27.5703125" customWidth="1"/>
    <col min="3" max="3" width="16.85546875" customWidth="1"/>
    <col min="4" max="4" width="21.85546875" customWidth="1"/>
    <col min="5" max="5" width="14.85546875" customWidth="1"/>
    <col min="6" max="6" width="14.42578125" customWidth="1"/>
    <col min="7" max="7" width="16.140625" customWidth="1"/>
    <col min="8" max="8" width="13.7109375" bestFit="1" customWidth="1"/>
    <col min="9" max="9" width="13.28515625" bestFit="1" customWidth="1"/>
    <col min="10" max="10" width="11.7109375" bestFit="1" customWidth="1"/>
    <col min="11" max="11" width="11" bestFit="1" customWidth="1"/>
    <col min="12" max="12" width="11.7109375" bestFit="1" customWidth="1"/>
    <col min="13" max="13" width="11" bestFit="1" customWidth="1"/>
    <col min="14" max="14" width="12" customWidth="1"/>
  </cols>
  <sheetData>
    <row r="1" spans="1:16" x14ac:dyDescent="0.25">
      <c r="P1">
        <v>2020</v>
      </c>
    </row>
    <row r="2" spans="1:16" ht="18.75" x14ac:dyDescent="0.3">
      <c r="A2" s="1" t="s">
        <v>78</v>
      </c>
      <c r="P2" t="s">
        <v>46</v>
      </c>
    </row>
    <row r="3" spans="1:16" x14ac:dyDescent="0.25">
      <c r="B3" s="8" t="s">
        <v>61</v>
      </c>
      <c r="C3" s="8" t="s">
        <v>82</v>
      </c>
      <c r="D3" s="8" t="s">
        <v>30</v>
      </c>
      <c r="E3" s="8" t="s">
        <v>70</v>
      </c>
      <c r="F3" s="20" t="s">
        <v>29</v>
      </c>
      <c r="G3" s="20" t="s">
        <v>28</v>
      </c>
      <c r="H3" s="19" t="s">
        <v>81</v>
      </c>
      <c r="I3" s="19" t="s">
        <v>17</v>
      </c>
      <c r="J3" s="9" t="s">
        <v>11</v>
      </c>
      <c r="K3" s="9" t="s">
        <v>12</v>
      </c>
      <c r="L3" s="9" t="s">
        <v>10</v>
      </c>
      <c r="M3" s="9" t="s">
        <v>13</v>
      </c>
    </row>
    <row r="5" spans="1:16" x14ac:dyDescent="0.25">
      <c r="A5" t="s">
        <v>21</v>
      </c>
      <c r="B5" s="3">
        <v>3000</v>
      </c>
      <c r="C5" s="3"/>
      <c r="D5" s="3">
        <v>3000</v>
      </c>
      <c r="E5" s="3">
        <v>2660</v>
      </c>
      <c r="F5" s="3">
        <v>3000</v>
      </c>
      <c r="G5" s="3">
        <v>3525</v>
      </c>
      <c r="H5" s="3">
        <v>3000</v>
      </c>
      <c r="I5" s="15">
        <v>3335</v>
      </c>
      <c r="J5" s="3">
        <v>2500</v>
      </c>
      <c r="K5" s="3">
        <v>3980</v>
      </c>
      <c r="L5" s="3">
        <v>2000</v>
      </c>
      <c r="M5" s="3">
        <v>4111.25</v>
      </c>
      <c r="P5" t="s">
        <v>65</v>
      </c>
    </row>
    <row r="6" spans="1:16" x14ac:dyDescent="0.25">
      <c r="A6" t="s">
        <v>22</v>
      </c>
      <c r="B6" s="3">
        <v>0</v>
      </c>
      <c r="C6" s="3"/>
      <c r="D6" s="3">
        <v>0</v>
      </c>
      <c r="E6" s="3">
        <v>0</v>
      </c>
      <c r="F6" s="3">
        <v>0</v>
      </c>
      <c r="G6" s="3">
        <v>0</v>
      </c>
      <c r="H6" s="3">
        <v>4220</v>
      </c>
      <c r="I6" s="15">
        <v>4220</v>
      </c>
      <c r="J6" s="3">
        <v>2355.75</v>
      </c>
      <c r="K6" s="3">
        <v>6299.33</v>
      </c>
      <c r="L6" s="3">
        <v>1000</v>
      </c>
      <c r="M6" s="3">
        <v>3780</v>
      </c>
      <c r="P6" t="s">
        <v>66</v>
      </c>
    </row>
    <row r="7" spans="1:16" x14ac:dyDescent="0.25">
      <c r="A7" t="s">
        <v>16</v>
      </c>
      <c r="B7" s="3">
        <v>0</v>
      </c>
      <c r="C7" s="3"/>
      <c r="D7" s="3">
        <v>3000</v>
      </c>
      <c r="E7" s="3">
        <v>0</v>
      </c>
      <c r="F7" s="3">
        <v>3000</v>
      </c>
      <c r="G7" s="3">
        <v>2920</v>
      </c>
      <c r="H7" s="3">
        <v>1780</v>
      </c>
      <c r="I7" s="15">
        <v>0</v>
      </c>
      <c r="J7" s="3">
        <v>0</v>
      </c>
      <c r="K7" s="3">
        <v>0</v>
      </c>
      <c r="L7" s="3">
        <v>0</v>
      </c>
      <c r="M7" s="3">
        <v>0</v>
      </c>
      <c r="P7" t="s">
        <v>66</v>
      </c>
    </row>
    <row r="8" spans="1:16" x14ac:dyDescent="0.25">
      <c r="A8" t="s">
        <v>62</v>
      </c>
      <c r="B8" s="3">
        <v>3000</v>
      </c>
      <c r="C8" s="3"/>
      <c r="D8" s="3">
        <v>0</v>
      </c>
      <c r="E8" s="3">
        <v>0</v>
      </c>
      <c r="F8" s="3">
        <v>0</v>
      </c>
      <c r="G8" s="3">
        <v>0</v>
      </c>
      <c r="H8" s="3">
        <v>0</v>
      </c>
      <c r="I8" s="15">
        <v>0</v>
      </c>
      <c r="J8" s="3"/>
      <c r="K8" s="3"/>
      <c r="L8" s="3"/>
      <c r="M8" s="3"/>
      <c r="P8" t="s">
        <v>67</v>
      </c>
    </row>
    <row r="9" spans="1:16" x14ac:dyDescent="0.25">
      <c r="A9" t="s">
        <v>23</v>
      </c>
      <c r="B9" s="3">
        <v>8500</v>
      </c>
      <c r="C9" s="3"/>
      <c r="D9" s="3">
        <v>6500</v>
      </c>
      <c r="E9" s="3">
        <v>4740</v>
      </c>
      <c r="F9" s="3">
        <v>7500</v>
      </c>
      <c r="G9" s="3">
        <v>7850</v>
      </c>
      <c r="H9" s="3">
        <v>10000</v>
      </c>
      <c r="I9" s="15">
        <v>8000</v>
      </c>
      <c r="J9" s="3">
        <v>2000</v>
      </c>
      <c r="K9" s="3">
        <v>12520</v>
      </c>
      <c r="L9" s="3">
        <v>13000</v>
      </c>
      <c r="M9" s="3">
        <v>13556.45</v>
      </c>
      <c r="P9" t="s">
        <v>68</v>
      </c>
    </row>
    <row r="10" spans="1:16" x14ac:dyDescent="0.25">
      <c r="A10" t="s">
        <v>24</v>
      </c>
      <c r="B10" s="3">
        <v>2000</v>
      </c>
      <c r="C10" s="3"/>
      <c r="D10" s="3">
        <v>2000</v>
      </c>
      <c r="E10" s="3">
        <v>3360</v>
      </c>
      <c r="F10" s="3">
        <v>2750</v>
      </c>
      <c r="G10" s="3">
        <v>2000</v>
      </c>
      <c r="H10" s="3">
        <v>1850</v>
      </c>
      <c r="I10" s="15">
        <v>2920</v>
      </c>
      <c r="J10" s="3">
        <v>1850</v>
      </c>
      <c r="K10" s="3">
        <v>1860</v>
      </c>
      <c r="L10" s="3">
        <v>1000</v>
      </c>
      <c r="M10" s="3">
        <v>1106.25</v>
      </c>
      <c r="P10" t="s">
        <v>71</v>
      </c>
    </row>
    <row r="11" spans="1:16" x14ac:dyDescent="0.25">
      <c r="A11" t="s">
        <v>25</v>
      </c>
      <c r="B11" s="3">
        <v>1500</v>
      </c>
      <c r="C11" s="3"/>
      <c r="D11" s="3">
        <v>2500</v>
      </c>
      <c r="E11" s="3">
        <v>1040</v>
      </c>
      <c r="F11" s="3">
        <v>2500</v>
      </c>
      <c r="G11" s="3">
        <v>2320</v>
      </c>
      <c r="H11" s="3">
        <v>1500</v>
      </c>
      <c r="I11" s="15">
        <v>3300</v>
      </c>
      <c r="J11" s="3">
        <v>1000</v>
      </c>
      <c r="K11" s="3">
        <v>1320</v>
      </c>
      <c r="L11" s="3">
        <v>0</v>
      </c>
      <c r="M11" s="3">
        <v>0</v>
      </c>
      <c r="P11" t="s">
        <v>69</v>
      </c>
    </row>
    <row r="12" spans="1:16" x14ac:dyDescent="0.25">
      <c r="A12" t="s">
        <v>31</v>
      </c>
      <c r="B12" s="3">
        <v>6031.19</v>
      </c>
      <c r="C12" s="3"/>
      <c r="D12" s="3">
        <v>2000</v>
      </c>
      <c r="E12" s="3">
        <v>5720</v>
      </c>
      <c r="F12" s="3">
        <v>0</v>
      </c>
      <c r="G12" s="3">
        <v>0</v>
      </c>
      <c r="H12" s="14">
        <v>0</v>
      </c>
      <c r="I12" s="15">
        <v>0</v>
      </c>
      <c r="J12" s="3">
        <v>0</v>
      </c>
      <c r="K12" s="3">
        <v>0</v>
      </c>
      <c r="L12" s="3">
        <v>0</v>
      </c>
      <c r="M12" s="3">
        <v>2642.5</v>
      </c>
      <c r="P12" t="s">
        <v>83</v>
      </c>
    </row>
    <row r="13" spans="1:16" x14ac:dyDescent="0.25">
      <c r="A13" t="s">
        <v>18</v>
      </c>
      <c r="B13" s="3">
        <v>0</v>
      </c>
      <c r="C13" s="3"/>
      <c r="D13" s="3">
        <f>5612.85+1250+50.25</f>
        <v>6913.1</v>
      </c>
      <c r="E13" s="3"/>
      <c r="F13" s="3">
        <v>9640.6450000000004</v>
      </c>
      <c r="G13" s="3"/>
      <c r="H13" s="14">
        <v>0</v>
      </c>
      <c r="I13" s="15">
        <v>0</v>
      </c>
    </row>
    <row r="14" spans="1:16" x14ac:dyDescent="0.25">
      <c r="A14" s="46" t="s">
        <v>0</v>
      </c>
      <c r="B14" s="45">
        <f>SUM(B4:B13)</f>
        <v>24031.19</v>
      </c>
      <c r="C14" s="45"/>
      <c r="D14" s="45">
        <f>SUM(D4:D13)</f>
        <v>25913.1</v>
      </c>
      <c r="E14" s="45">
        <f>SUM(E4:E13)</f>
        <v>17520</v>
      </c>
      <c r="F14" s="45">
        <f t="shared" ref="F14:M14" si="0">SUM(F4:F13)</f>
        <v>28390.645</v>
      </c>
      <c r="G14" s="45">
        <f t="shared" si="0"/>
        <v>18615</v>
      </c>
      <c r="H14" s="45">
        <f t="shared" si="0"/>
        <v>22350</v>
      </c>
      <c r="I14" s="45">
        <f t="shared" si="0"/>
        <v>21775</v>
      </c>
      <c r="J14" s="45">
        <f t="shared" si="0"/>
        <v>9705.75</v>
      </c>
      <c r="K14" s="45">
        <f t="shared" si="0"/>
        <v>25979.33</v>
      </c>
      <c r="L14" s="45">
        <f t="shared" si="0"/>
        <v>17000</v>
      </c>
      <c r="M14" s="45">
        <f t="shared" si="0"/>
        <v>25196.45</v>
      </c>
      <c r="N14" s="21"/>
    </row>
    <row r="15" spans="1:16" x14ac:dyDescent="0.25">
      <c r="D15" s="3"/>
      <c r="G15" s="3"/>
      <c r="I15" s="12"/>
      <c r="J15" s="13"/>
    </row>
    <row r="16" spans="1:16" x14ac:dyDescent="0.25">
      <c r="D16" s="3"/>
      <c r="G16" s="11"/>
    </row>
    <row r="17" spans="1:11" x14ac:dyDescent="0.25">
      <c r="G17" s="43"/>
      <c r="I17" s="43"/>
    </row>
    <row r="18" spans="1:11" ht="18.75" x14ac:dyDescent="0.3">
      <c r="A18" s="1" t="s">
        <v>1</v>
      </c>
      <c r="B18" s="1"/>
      <c r="C18" s="1"/>
      <c r="D18" s="2"/>
      <c r="E18" s="18"/>
      <c r="F18" s="3"/>
    </row>
    <row r="19" spans="1:11" ht="18.75" x14ac:dyDescent="0.3">
      <c r="A19" t="s">
        <v>32</v>
      </c>
      <c r="D19" s="3"/>
      <c r="E19" s="3"/>
      <c r="F19" s="2"/>
    </row>
    <row r="20" spans="1:11" x14ac:dyDescent="0.25">
      <c r="A20" s="8"/>
      <c r="B20" s="8" t="s">
        <v>63</v>
      </c>
      <c r="C20" s="8"/>
      <c r="D20" s="24" t="s">
        <v>34</v>
      </c>
      <c r="E20" s="24"/>
      <c r="F20" s="23" t="s">
        <v>15</v>
      </c>
      <c r="G20" s="23" t="s">
        <v>38</v>
      </c>
      <c r="H20" s="23" t="s">
        <v>8</v>
      </c>
      <c r="J20" s="23"/>
      <c r="K20" s="23"/>
    </row>
    <row r="21" spans="1:11" x14ac:dyDescent="0.25">
      <c r="A21" t="s">
        <v>14</v>
      </c>
      <c r="B21" s="3">
        <v>2500</v>
      </c>
      <c r="C21" s="3"/>
      <c r="D21" s="3">
        <v>2500</v>
      </c>
      <c r="E21" s="3"/>
      <c r="F21" s="3">
        <v>5000</v>
      </c>
      <c r="G21" s="3">
        <v>4500</v>
      </c>
      <c r="H21" s="3">
        <v>5000</v>
      </c>
      <c r="J21" s="3"/>
      <c r="K21" s="3"/>
    </row>
    <row r="22" spans="1:11" x14ac:dyDescent="0.25">
      <c r="A22" t="s">
        <v>2</v>
      </c>
      <c r="B22" s="3">
        <v>3590.52</v>
      </c>
      <c r="C22" s="3"/>
      <c r="D22" s="3">
        <v>3590.52</v>
      </c>
      <c r="E22" s="3"/>
      <c r="F22" s="3">
        <v>7181.04</v>
      </c>
      <c r="G22" s="3">
        <v>7181.04</v>
      </c>
      <c r="H22" s="3">
        <v>10771.56</v>
      </c>
      <c r="J22" s="3"/>
      <c r="K22" s="3"/>
    </row>
    <row r="23" spans="1:11" x14ac:dyDescent="0.25">
      <c r="A23" t="s">
        <v>3</v>
      </c>
      <c r="B23" s="3">
        <v>500</v>
      </c>
      <c r="C23" s="3"/>
      <c r="D23" s="3">
        <v>500</v>
      </c>
      <c r="E23" s="3"/>
      <c r="F23" s="3">
        <v>899.5</v>
      </c>
      <c r="G23" s="3">
        <v>899.5</v>
      </c>
      <c r="H23" s="3">
        <v>1349.25</v>
      </c>
      <c r="J23" s="3"/>
      <c r="K23" s="3"/>
    </row>
    <row r="24" spans="1:11" x14ac:dyDescent="0.25">
      <c r="A24" t="s">
        <v>4</v>
      </c>
      <c r="B24" s="3">
        <v>5688.6049999999996</v>
      </c>
      <c r="C24" s="3"/>
      <c r="D24" s="3">
        <v>5688.6049999999996</v>
      </c>
      <c r="E24" s="3"/>
      <c r="F24" s="3">
        <v>11377.21</v>
      </c>
      <c r="G24" s="3">
        <v>11377.21</v>
      </c>
      <c r="H24" s="3">
        <v>17065.814999999999</v>
      </c>
      <c r="J24" s="3"/>
      <c r="K24" s="3"/>
    </row>
    <row r="25" spans="1:11" x14ac:dyDescent="0.25">
      <c r="A25" t="s">
        <v>5</v>
      </c>
      <c r="B25" s="3">
        <v>500</v>
      </c>
      <c r="C25" s="3"/>
      <c r="D25" s="3">
        <v>500</v>
      </c>
      <c r="E25" s="3"/>
      <c r="F25" s="3">
        <v>500</v>
      </c>
      <c r="G25" s="3">
        <v>500</v>
      </c>
      <c r="H25" s="3">
        <v>750</v>
      </c>
      <c r="J25" s="3"/>
      <c r="K25" s="3"/>
    </row>
    <row r="26" spans="1:11" x14ac:dyDescent="0.25">
      <c r="A26" t="s">
        <v>6</v>
      </c>
      <c r="B26" s="3">
        <v>858.97</v>
      </c>
      <c r="C26" s="3"/>
      <c r="D26" s="3">
        <v>858.97</v>
      </c>
      <c r="E26" s="3"/>
      <c r="F26" s="3">
        <v>1717.94</v>
      </c>
      <c r="G26" s="3">
        <v>1717.94</v>
      </c>
      <c r="H26" s="3">
        <v>2576.91</v>
      </c>
      <c r="J26" s="3"/>
      <c r="K26" s="3"/>
    </row>
    <row r="27" spans="1:11" x14ac:dyDescent="0.25">
      <c r="A27" t="s">
        <v>7</v>
      </c>
      <c r="B27" s="3">
        <v>500</v>
      </c>
      <c r="C27" s="3"/>
      <c r="D27" s="3">
        <v>500</v>
      </c>
      <c r="E27" s="3"/>
      <c r="F27" s="3">
        <v>500</v>
      </c>
      <c r="G27" s="3">
        <v>500</v>
      </c>
      <c r="H27" s="44">
        <v>750</v>
      </c>
      <c r="J27" s="3"/>
      <c r="K27" s="3"/>
    </row>
    <row r="28" spans="1:11" x14ac:dyDescent="0.25">
      <c r="A28" t="s">
        <v>26</v>
      </c>
      <c r="B28" s="3">
        <v>500</v>
      </c>
      <c r="C28" s="3"/>
      <c r="D28" s="3">
        <v>500</v>
      </c>
      <c r="E28" s="3"/>
      <c r="F28" s="3">
        <v>500</v>
      </c>
      <c r="G28" s="3">
        <v>500</v>
      </c>
      <c r="H28" s="22"/>
      <c r="J28" s="3"/>
      <c r="K28" s="3"/>
    </row>
    <row r="29" spans="1:11" x14ac:dyDescent="0.25">
      <c r="A29" t="s">
        <v>27</v>
      </c>
      <c r="B29" s="3">
        <v>500</v>
      </c>
      <c r="C29" s="3"/>
      <c r="D29" s="3">
        <v>500</v>
      </c>
      <c r="E29" s="3"/>
      <c r="F29" s="3">
        <v>500</v>
      </c>
      <c r="G29" s="3">
        <v>500</v>
      </c>
      <c r="H29" s="22"/>
      <c r="J29" s="3"/>
      <c r="K29" s="3"/>
    </row>
    <row r="30" spans="1:11" x14ac:dyDescent="0.25">
      <c r="A30" s="7" t="s">
        <v>37</v>
      </c>
      <c r="B30" s="10">
        <v>500</v>
      </c>
      <c r="C30" s="10"/>
      <c r="D30" s="10">
        <v>500</v>
      </c>
      <c r="E30" s="10"/>
      <c r="F30" s="10">
        <v>500</v>
      </c>
      <c r="G30" s="10">
        <v>500</v>
      </c>
      <c r="H30" s="11"/>
      <c r="J30" s="3"/>
      <c r="K30" s="3"/>
    </row>
    <row r="31" spans="1:11" x14ac:dyDescent="0.25">
      <c r="A31" s="48" t="s">
        <v>9</v>
      </c>
      <c r="B31" s="9">
        <f>SUM(B21:B30)</f>
        <v>15638.094999999999</v>
      </c>
      <c r="C31" s="9"/>
      <c r="D31" s="9">
        <f>SUM(D21:D30)</f>
        <v>15638.094999999999</v>
      </c>
      <c r="E31" s="9"/>
      <c r="F31" s="11">
        <f>SUM(F21:F30)</f>
        <v>28675.69</v>
      </c>
      <c r="G31" s="11">
        <f>SUM(G21:G30)</f>
        <v>28175.69</v>
      </c>
      <c r="H31" s="45">
        <f>SUM(H21:H27)</f>
        <v>38263.535000000003</v>
      </c>
    </row>
    <row r="33" spans="1:15" x14ac:dyDescent="0.25">
      <c r="A33" s="8" t="s">
        <v>80</v>
      </c>
    </row>
    <row r="34" spans="1:15" x14ac:dyDescent="0.25">
      <c r="A34" t="s">
        <v>19</v>
      </c>
      <c r="B34" s="3">
        <f>D14-E14</f>
        <v>8393.0999999999985</v>
      </c>
      <c r="C34" s="3"/>
      <c r="D34" s="3">
        <v>10275</v>
      </c>
      <c r="E34" s="3"/>
      <c r="F34" s="3">
        <f>F14-G31</f>
        <v>214.95500000000175</v>
      </c>
      <c r="H34" s="47">
        <f>H14-H31</f>
        <v>-15913.535000000003</v>
      </c>
      <c r="I34" s="3"/>
      <c r="J34" s="15"/>
      <c r="L34" s="3"/>
      <c r="M34" s="3"/>
      <c r="N34" s="3"/>
      <c r="O34" s="3"/>
    </row>
    <row r="35" spans="1:15" x14ac:dyDescent="0.25">
      <c r="A35" s="46" t="s">
        <v>79</v>
      </c>
      <c r="B35" s="45">
        <f>B31+B34</f>
        <v>24031.195</v>
      </c>
      <c r="C35" s="45"/>
      <c r="D35" s="45">
        <f>D31+D34</f>
        <v>25913.095000000001</v>
      </c>
      <c r="E35" s="42"/>
      <c r="F35" s="45">
        <f>F31+F34</f>
        <v>28890.645</v>
      </c>
      <c r="G35" s="42"/>
      <c r="H35" s="45">
        <f>H31+H34</f>
        <v>22350</v>
      </c>
      <c r="I35" s="42"/>
      <c r="J35" s="42"/>
      <c r="K35" s="42"/>
      <c r="L35" s="42"/>
      <c r="M35" s="42"/>
      <c r="N35" s="42"/>
      <c r="O35" s="42"/>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
  <sheetViews>
    <sheetView workbookViewId="0">
      <selection activeCell="B32" sqref="B32"/>
    </sheetView>
  </sheetViews>
  <sheetFormatPr defaultColWidth="9.140625" defaultRowHeight="15" x14ac:dyDescent="0.25"/>
  <cols>
    <col min="1" max="1" width="38" style="25" bestFit="1" customWidth="1"/>
    <col min="2" max="2" width="12.140625" style="25" bestFit="1" customWidth="1"/>
    <col min="3" max="3" width="11.5703125" style="25" bestFit="1" customWidth="1"/>
    <col min="4" max="4" width="25.28515625" style="25" customWidth="1"/>
    <col min="5" max="5" width="17.42578125" style="25" bestFit="1" customWidth="1"/>
    <col min="6" max="6" width="14.5703125" style="25" bestFit="1" customWidth="1"/>
    <col min="7" max="7" width="13.140625" style="28" customWidth="1"/>
    <col min="8" max="8" width="11.7109375" style="28" bestFit="1" customWidth="1"/>
    <col min="9" max="9" width="20.28515625" style="25" bestFit="1" customWidth="1"/>
    <col min="10" max="10" width="33.42578125" style="25" bestFit="1" customWidth="1"/>
    <col min="11" max="16384" width="9.140625" style="25"/>
  </cols>
  <sheetData>
    <row r="1" spans="1:10" x14ac:dyDescent="0.25">
      <c r="A1" s="25" t="s">
        <v>73</v>
      </c>
      <c r="E1" s="27"/>
      <c r="I1" s="26"/>
    </row>
    <row r="2" spans="1:10" x14ac:dyDescent="0.25">
      <c r="E2" s="27"/>
      <c r="I2" s="26"/>
    </row>
    <row r="3" spans="1:10" ht="18.75" x14ac:dyDescent="0.3">
      <c r="A3" s="30" t="s">
        <v>74</v>
      </c>
      <c r="B3" s="30"/>
      <c r="E3" s="27"/>
      <c r="I3" s="26"/>
    </row>
    <row r="4" spans="1:10" x14ac:dyDescent="0.25">
      <c r="B4"/>
      <c r="E4" s="27"/>
      <c r="I4" s="26"/>
    </row>
    <row r="5" spans="1:10" x14ac:dyDescent="0.25">
      <c r="A5" s="25" t="s">
        <v>77</v>
      </c>
      <c r="B5" s="39">
        <f>'2020Budget'!B34</f>
        <v>8393.0999999999985</v>
      </c>
      <c r="E5" s="27"/>
      <c r="I5" s="26"/>
    </row>
    <row r="6" spans="1:10" x14ac:dyDescent="0.25">
      <c r="A6" s="25" t="s">
        <v>75</v>
      </c>
      <c r="B6" s="27">
        <f>'2020Budget'!B31</f>
        <v>15638.094999999999</v>
      </c>
      <c r="E6" s="27"/>
      <c r="I6" s="26"/>
    </row>
    <row r="7" spans="1:10" x14ac:dyDescent="0.25">
      <c r="A7" s="40" t="s">
        <v>76</v>
      </c>
      <c r="B7" s="41">
        <f>B5+B6</f>
        <v>24031.195</v>
      </c>
      <c r="E7" s="27"/>
      <c r="I7" s="26"/>
    </row>
    <row r="8" spans="1:10" x14ac:dyDescent="0.25">
      <c r="E8" s="27"/>
      <c r="I8" s="26"/>
    </row>
    <row r="9" spans="1:10" x14ac:dyDescent="0.25">
      <c r="A9" s="29"/>
      <c r="E9" s="27"/>
      <c r="I9" s="26"/>
    </row>
    <row r="10" spans="1:10" ht="18.75" x14ac:dyDescent="0.3">
      <c r="A10" s="30" t="s">
        <v>39</v>
      </c>
      <c r="B10" s="31"/>
      <c r="E10" s="27"/>
      <c r="F10" s="26"/>
    </row>
    <row r="11" spans="1:10" x14ac:dyDescent="0.25">
      <c r="B11" s="26" t="s">
        <v>72</v>
      </c>
      <c r="C11" s="25" t="s">
        <v>40</v>
      </c>
      <c r="D11" s="26" t="s">
        <v>59</v>
      </c>
      <c r="E11" s="27" t="s">
        <v>41</v>
      </c>
      <c r="F11" s="25" t="s">
        <v>42</v>
      </c>
      <c r="G11" s="28" t="s">
        <v>43</v>
      </c>
      <c r="H11" s="28" t="s">
        <v>44</v>
      </c>
      <c r="I11" s="26" t="s">
        <v>45</v>
      </c>
      <c r="J11" s="25" t="s">
        <v>46</v>
      </c>
    </row>
    <row r="12" spans="1:10" x14ac:dyDescent="0.25">
      <c r="A12" s="25" t="s">
        <v>47</v>
      </c>
      <c r="B12" s="26">
        <v>1100</v>
      </c>
      <c r="C12" s="27">
        <f t="shared" ref="C12:C21" si="0">B12</f>
        <v>1100</v>
      </c>
      <c r="D12" s="3">
        <f>'2020Budget'!B5</f>
        <v>3000</v>
      </c>
      <c r="E12" s="27">
        <f t="shared" ref="E12:E21" si="1">D12-C12</f>
        <v>1900</v>
      </c>
      <c r="F12" s="27">
        <f t="shared" ref="F12:F21" si="2">D12-C12</f>
        <v>1900</v>
      </c>
      <c r="G12" s="28">
        <f t="shared" ref="G12:G21" si="3">F12/D12</f>
        <v>0.6333333333333333</v>
      </c>
      <c r="H12" s="28">
        <f>1/12</f>
        <v>8.3333333333333329E-2</v>
      </c>
      <c r="I12" s="14"/>
      <c r="J12" s="25" t="s">
        <v>84</v>
      </c>
    </row>
    <row r="13" spans="1:10" x14ac:dyDescent="0.25">
      <c r="A13" s="25" t="s">
        <v>48</v>
      </c>
      <c r="B13" s="26"/>
      <c r="C13" s="27">
        <f t="shared" si="0"/>
        <v>0</v>
      </c>
      <c r="D13" s="3">
        <f>'2020Budget'!B6</f>
        <v>0</v>
      </c>
      <c r="E13" s="27">
        <f t="shared" si="1"/>
        <v>0</v>
      </c>
      <c r="F13" s="27">
        <f t="shared" si="2"/>
        <v>0</v>
      </c>
      <c r="G13" s="28">
        <v>0</v>
      </c>
      <c r="I13" s="14"/>
    </row>
    <row r="14" spans="1:10" x14ac:dyDescent="0.25">
      <c r="A14" s="25" t="s">
        <v>49</v>
      </c>
      <c r="B14" s="26">
        <v>100</v>
      </c>
      <c r="C14" s="27">
        <f t="shared" si="0"/>
        <v>100</v>
      </c>
      <c r="D14" s="3">
        <f>'2020Budget'!B7</f>
        <v>0</v>
      </c>
      <c r="E14" s="27">
        <f t="shared" si="1"/>
        <v>-100</v>
      </c>
      <c r="F14" s="27">
        <f t="shared" si="2"/>
        <v>-100</v>
      </c>
      <c r="G14" s="28" t="e">
        <f t="shared" si="3"/>
        <v>#DIV/0!</v>
      </c>
      <c r="I14" s="14"/>
      <c r="J14" s="25" t="s">
        <v>87</v>
      </c>
    </row>
    <row r="15" spans="1:10" x14ac:dyDescent="0.25">
      <c r="A15" s="25" t="s">
        <v>64</v>
      </c>
      <c r="B15" s="26">
        <v>2100</v>
      </c>
      <c r="C15" s="27">
        <f t="shared" si="0"/>
        <v>2100</v>
      </c>
      <c r="D15" s="3">
        <f>'2020Budget'!B8</f>
        <v>3000</v>
      </c>
      <c r="E15" s="27">
        <f t="shared" si="1"/>
        <v>900</v>
      </c>
      <c r="F15" s="27">
        <f t="shared" si="2"/>
        <v>900</v>
      </c>
      <c r="G15" s="28">
        <f t="shared" si="3"/>
        <v>0.3</v>
      </c>
      <c r="H15" s="28">
        <v>0.9</v>
      </c>
      <c r="I15" s="14"/>
      <c r="J15" s="25" t="s">
        <v>85</v>
      </c>
    </row>
    <row r="16" spans="1:10" x14ac:dyDescent="0.25">
      <c r="A16" s="25" t="s">
        <v>50</v>
      </c>
      <c r="B16" s="26">
        <v>600</v>
      </c>
      <c r="C16" s="27">
        <f t="shared" si="0"/>
        <v>600</v>
      </c>
      <c r="D16" s="3">
        <f>'2020Budget'!B9</f>
        <v>8500</v>
      </c>
      <c r="E16" s="27">
        <f t="shared" si="1"/>
        <v>7900</v>
      </c>
      <c r="F16" s="27">
        <f t="shared" si="2"/>
        <v>7900</v>
      </c>
      <c r="G16" s="28">
        <f t="shared" si="3"/>
        <v>0.92941176470588238</v>
      </c>
      <c r="I16" s="14"/>
      <c r="J16" s="25" t="s">
        <v>86</v>
      </c>
    </row>
    <row r="17" spans="1:10" x14ac:dyDescent="0.25">
      <c r="A17" s="25" t="s">
        <v>51</v>
      </c>
      <c r="B17" s="26"/>
      <c r="C17" s="27">
        <f t="shared" si="0"/>
        <v>0</v>
      </c>
      <c r="D17" s="3">
        <f>'2020Budget'!B10</f>
        <v>2000</v>
      </c>
      <c r="E17" s="27">
        <f t="shared" si="1"/>
        <v>2000</v>
      </c>
      <c r="F17" s="27">
        <f t="shared" si="2"/>
        <v>2000</v>
      </c>
      <c r="G17" s="28">
        <f t="shared" si="3"/>
        <v>1</v>
      </c>
      <c r="I17" s="14"/>
    </row>
    <row r="18" spans="1:10" x14ac:dyDescent="0.25">
      <c r="A18" s="25" t="s">
        <v>52</v>
      </c>
      <c r="B18" s="26">
        <v>100</v>
      </c>
      <c r="C18" s="27">
        <f t="shared" si="0"/>
        <v>100</v>
      </c>
      <c r="D18" s="3">
        <f>'2020Budget'!B11</f>
        <v>1500</v>
      </c>
      <c r="E18" s="27">
        <f t="shared" si="1"/>
        <v>1400</v>
      </c>
      <c r="F18" s="27">
        <f t="shared" si="2"/>
        <v>1400</v>
      </c>
      <c r="G18" s="28">
        <f t="shared" si="3"/>
        <v>0.93333333333333335</v>
      </c>
      <c r="H18" s="28">
        <f>1/12</f>
        <v>8.3333333333333329E-2</v>
      </c>
      <c r="I18" s="14"/>
      <c r="J18" s="25" t="s">
        <v>88</v>
      </c>
    </row>
    <row r="19" spans="1:10" x14ac:dyDescent="0.25">
      <c r="A19" s="25" t="s">
        <v>60</v>
      </c>
      <c r="B19" s="26"/>
      <c r="C19" s="27">
        <f t="shared" si="0"/>
        <v>0</v>
      </c>
      <c r="D19" s="3">
        <f>'2020Budget'!B12</f>
        <v>6031.19</v>
      </c>
      <c r="E19" s="27">
        <f t="shared" si="1"/>
        <v>6031.19</v>
      </c>
      <c r="F19" s="27">
        <f t="shared" si="2"/>
        <v>6031.19</v>
      </c>
      <c r="G19" s="28">
        <f t="shared" si="3"/>
        <v>1</v>
      </c>
      <c r="I19" s="14"/>
    </row>
    <row r="20" spans="1:10" x14ac:dyDescent="0.25">
      <c r="A20" s="25" t="s">
        <v>18</v>
      </c>
      <c r="B20" s="26"/>
      <c r="C20" s="27">
        <f t="shared" si="0"/>
        <v>0</v>
      </c>
      <c r="D20" s="3">
        <f>'2020Budget'!B13</f>
        <v>0</v>
      </c>
      <c r="E20" s="27">
        <f t="shared" si="1"/>
        <v>0</v>
      </c>
      <c r="F20" s="27">
        <f t="shared" si="2"/>
        <v>0</v>
      </c>
      <c r="G20" s="28" t="e">
        <f t="shared" si="3"/>
        <v>#DIV/0!</v>
      </c>
      <c r="I20" s="26"/>
    </row>
    <row r="21" spans="1:10" x14ac:dyDescent="0.25">
      <c r="A21" s="32" t="s">
        <v>0</v>
      </c>
      <c r="B21" s="16">
        <f>SUM(B12:B20)</f>
        <v>4000</v>
      </c>
      <c r="C21" s="38">
        <f t="shared" si="0"/>
        <v>4000</v>
      </c>
      <c r="D21" s="5">
        <f>SUM(D12:D20)</f>
        <v>24031.19</v>
      </c>
      <c r="E21" s="17">
        <f t="shared" si="1"/>
        <v>20031.189999999999</v>
      </c>
      <c r="F21" s="17">
        <f t="shared" si="2"/>
        <v>20031.189999999999</v>
      </c>
      <c r="G21" s="33">
        <f t="shared" si="3"/>
        <v>0.8335496494347554</v>
      </c>
      <c r="H21" s="34"/>
      <c r="I21" s="16"/>
      <c r="J21" s="35"/>
    </row>
    <row r="24" spans="1:10" x14ac:dyDescent="0.25">
      <c r="A24" s="36" t="s">
        <v>55</v>
      </c>
    </row>
    <row r="25" spans="1:10" x14ac:dyDescent="0.25">
      <c r="A25" s="36" t="s">
        <v>56</v>
      </c>
    </row>
    <row r="26" spans="1:10" x14ac:dyDescent="0.25">
      <c r="A26" s="36" t="s">
        <v>57</v>
      </c>
    </row>
    <row r="27" spans="1:10" x14ac:dyDescent="0.25">
      <c r="A27" s="36" t="s">
        <v>58</v>
      </c>
    </row>
    <row r="28" spans="1:10" x14ac:dyDescent="0.25">
      <c r="E28" s="28"/>
    </row>
    <row r="29" spans="1:10" x14ac:dyDescent="0.25">
      <c r="A29" s="37" t="s">
        <v>53</v>
      </c>
    </row>
    <row r="30" spans="1:10" x14ac:dyDescent="0.25">
      <c r="A30" s="29" t="s">
        <v>54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0"/>
  <sheetViews>
    <sheetView workbookViewId="0">
      <selection activeCell="L30" sqref="A1:XFD1048576"/>
    </sheetView>
  </sheetViews>
  <sheetFormatPr defaultColWidth="9.140625" defaultRowHeight="15" x14ac:dyDescent="0.25"/>
  <cols>
    <col min="1" max="1" width="38" style="25" bestFit="1" customWidth="1"/>
    <col min="2" max="2" width="12.140625" style="25" bestFit="1" customWidth="1"/>
    <col min="3" max="3" width="12.140625" style="25" customWidth="1"/>
    <col min="4" max="4" width="11.5703125" style="25" bestFit="1" customWidth="1"/>
    <col min="5" max="5" width="25.28515625" style="25" customWidth="1"/>
    <col min="6" max="6" width="17.42578125" style="25" bestFit="1" customWidth="1"/>
    <col min="7" max="7" width="14.5703125" style="25" bestFit="1" customWidth="1"/>
    <col min="8" max="8" width="13.140625" style="28" customWidth="1"/>
    <col min="9" max="9" width="11.7109375" style="28" bestFit="1" customWidth="1"/>
    <col min="10" max="10" width="20.28515625" style="25" bestFit="1" customWidth="1"/>
    <col min="11" max="11" width="33.42578125" style="25" bestFit="1" customWidth="1"/>
    <col min="12" max="16384" width="9.140625" style="25"/>
  </cols>
  <sheetData>
    <row r="1" spans="1:11" x14ac:dyDescent="0.25">
      <c r="A1" s="25" t="s">
        <v>73</v>
      </c>
      <c r="F1" s="27"/>
      <c r="J1" s="26"/>
    </row>
    <row r="2" spans="1:11" x14ac:dyDescent="0.25">
      <c r="F2" s="27"/>
      <c r="J2" s="26"/>
    </row>
    <row r="3" spans="1:11" ht="18.75" x14ac:dyDescent="0.3">
      <c r="A3" s="30" t="s">
        <v>74</v>
      </c>
      <c r="B3" s="30"/>
      <c r="C3" s="30"/>
      <c r="F3" s="27"/>
      <c r="J3" s="26"/>
    </row>
    <row r="4" spans="1:11" x14ac:dyDescent="0.25">
      <c r="B4"/>
      <c r="C4"/>
      <c r="F4" s="27"/>
      <c r="J4" s="26"/>
    </row>
    <row r="5" spans="1:11" x14ac:dyDescent="0.25">
      <c r="A5" s="25" t="s">
        <v>77</v>
      </c>
      <c r="B5" s="39">
        <f>'2020Budget'!B34</f>
        <v>8393.0999999999985</v>
      </c>
      <c r="C5" s="39"/>
      <c r="F5" s="27"/>
      <c r="J5" s="26"/>
    </row>
    <row r="6" spans="1:11" x14ac:dyDescent="0.25">
      <c r="A6" s="25" t="s">
        <v>75</v>
      </c>
      <c r="B6" s="27">
        <f>'2020Budget'!B31</f>
        <v>15638.094999999999</v>
      </c>
      <c r="C6" s="27"/>
      <c r="F6" s="27"/>
      <c r="J6" s="26"/>
    </row>
    <row r="7" spans="1:11" x14ac:dyDescent="0.25">
      <c r="A7" s="40" t="s">
        <v>76</v>
      </c>
      <c r="B7" s="41">
        <f>B5+B6</f>
        <v>24031.195</v>
      </c>
      <c r="C7" s="41"/>
      <c r="F7" s="27"/>
      <c r="J7" s="26"/>
    </row>
    <row r="8" spans="1:11" x14ac:dyDescent="0.25">
      <c r="F8" s="27"/>
      <c r="J8" s="26"/>
    </row>
    <row r="9" spans="1:11" x14ac:dyDescent="0.25">
      <c r="A9" s="29"/>
      <c r="F9" s="27"/>
      <c r="J9" s="26"/>
    </row>
    <row r="10" spans="1:11" ht="18.75" x14ac:dyDescent="0.3">
      <c r="A10" s="30" t="s">
        <v>39</v>
      </c>
      <c r="B10" s="31"/>
      <c r="C10" s="31"/>
      <c r="F10" s="27"/>
      <c r="G10" s="26"/>
    </row>
    <row r="11" spans="1:11" x14ac:dyDescent="0.25">
      <c r="B11" s="26" t="s">
        <v>89</v>
      </c>
      <c r="C11" s="26" t="s">
        <v>90</v>
      </c>
      <c r="D11" s="25" t="s">
        <v>40</v>
      </c>
      <c r="E11" s="26" t="s">
        <v>59</v>
      </c>
      <c r="F11" s="27" t="s">
        <v>41</v>
      </c>
      <c r="G11" s="25" t="s">
        <v>42</v>
      </c>
      <c r="H11" s="28" t="s">
        <v>43</v>
      </c>
      <c r="I11" s="28" t="s">
        <v>44</v>
      </c>
      <c r="J11" s="26" t="s">
        <v>45</v>
      </c>
      <c r="K11" s="25" t="s">
        <v>46</v>
      </c>
    </row>
    <row r="12" spans="1:11" x14ac:dyDescent="0.25">
      <c r="A12" s="25" t="s">
        <v>47</v>
      </c>
      <c r="B12" s="26">
        <v>1100</v>
      </c>
      <c r="C12" s="26">
        <v>100</v>
      </c>
      <c r="D12" s="27">
        <f>SUM(B12:C12)</f>
        <v>1200</v>
      </c>
      <c r="E12" s="3">
        <f>'2020Budget'!B5</f>
        <v>3000</v>
      </c>
      <c r="F12" s="27">
        <f t="shared" ref="F12:F21" si="0">E12-D12</f>
        <v>1800</v>
      </c>
      <c r="G12" s="27">
        <f t="shared" ref="G12:G21" si="1">E12-D12</f>
        <v>1800</v>
      </c>
      <c r="H12" s="28">
        <f t="shared" ref="H12:H21" si="2">G12/E12</f>
        <v>0.6</v>
      </c>
      <c r="I12" s="28">
        <f>2/12</f>
        <v>0.16666666666666666</v>
      </c>
      <c r="J12" s="14"/>
      <c r="K12" s="25" t="s">
        <v>93</v>
      </c>
    </row>
    <row r="13" spans="1:11" x14ac:dyDescent="0.25">
      <c r="A13" s="25" t="s">
        <v>48</v>
      </c>
      <c r="B13" s="26"/>
      <c r="C13" s="26"/>
      <c r="D13" s="27">
        <f t="shared" ref="D13:D20" si="3">SUM(B13:C13)</f>
        <v>0</v>
      </c>
      <c r="E13" s="3">
        <f>'2020Budget'!B6</f>
        <v>0</v>
      </c>
      <c r="F13" s="27">
        <f t="shared" si="0"/>
        <v>0</v>
      </c>
      <c r="G13" s="27">
        <f t="shared" si="1"/>
        <v>0</v>
      </c>
      <c r="H13" s="28">
        <v>0</v>
      </c>
      <c r="J13" s="14"/>
    </row>
    <row r="14" spans="1:11" x14ac:dyDescent="0.25">
      <c r="A14" s="25" t="s">
        <v>49</v>
      </c>
      <c r="B14" s="26">
        <v>100</v>
      </c>
      <c r="C14" s="26"/>
      <c r="D14" s="27">
        <f t="shared" si="3"/>
        <v>100</v>
      </c>
      <c r="E14" s="3">
        <f>'2020Budget'!B7</f>
        <v>0</v>
      </c>
      <c r="F14" s="27">
        <f t="shared" si="0"/>
        <v>-100</v>
      </c>
      <c r="G14" s="27">
        <f t="shared" si="1"/>
        <v>-100</v>
      </c>
      <c r="H14" s="28" t="e">
        <f t="shared" si="2"/>
        <v>#DIV/0!</v>
      </c>
      <c r="J14" s="14"/>
    </row>
    <row r="15" spans="1:11" x14ac:dyDescent="0.25">
      <c r="A15" s="25" t="s">
        <v>64</v>
      </c>
      <c r="B15" s="26">
        <v>2100</v>
      </c>
      <c r="C15" s="26">
        <v>100</v>
      </c>
      <c r="D15" s="27">
        <f t="shared" si="3"/>
        <v>2200</v>
      </c>
      <c r="E15" s="3">
        <f>'2020Budget'!B8</f>
        <v>3000</v>
      </c>
      <c r="F15" s="27">
        <f t="shared" si="0"/>
        <v>800</v>
      </c>
      <c r="G15" s="27">
        <f t="shared" si="1"/>
        <v>800</v>
      </c>
      <c r="H15" s="28">
        <f t="shared" si="2"/>
        <v>0.26666666666666666</v>
      </c>
      <c r="I15" s="28">
        <v>0.9</v>
      </c>
      <c r="J15" s="14"/>
      <c r="K15" s="25" t="s">
        <v>91</v>
      </c>
    </row>
    <row r="16" spans="1:11" x14ac:dyDescent="0.25">
      <c r="A16" s="25" t="s">
        <v>50</v>
      </c>
      <c r="B16" s="26">
        <v>600</v>
      </c>
      <c r="C16" s="26">
        <v>100</v>
      </c>
      <c r="D16" s="27">
        <f t="shared" si="3"/>
        <v>700</v>
      </c>
      <c r="E16" s="3">
        <f>'2020Budget'!B9</f>
        <v>8500</v>
      </c>
      <c r="F16" s="27">
        <f t="shared" si="0"/>
        <v>7800</v>
      </c>
      <c r="G16" s="27">
        <f t="shared" si="1"/>
        <v>7800</v>
      </c>
      <c r="H16" s="28">
        <f t="shared" si="2"/>
        <v>0.91764705882352937</v>
      </c>
      <c r="J16" s="14"/>
      <c r="K16" s="25" t="s">
        <v>92</v>
      </c>
    </row>
    <row r="17" spans="1:11" x14ac:dyDescent="0.25">
      <c r="A17" s="25" t="s">
        <v>51</v>
      </c>
      <c r="B17" s="26"/>
      <c r="C17" s="26"/>
      <c r="D17" s="27">
        <f t="shared" si="3"/>
        <v>0</v>
      </c>
      <c r="E17" s="3">
        <f>'2020Budget'!B10</f>
        <v>2000</v>
      </c>
      <c r="F17" s="27">
        <f t="shared" si="0"/>
        <v>2000</v>
      </c>
      <c r="G17" s="27">
        <f t="shared" si="1"/>
        <v>2000</v>
      </c>
      <c r="H17" s="28">
        <f t="shared" si="2"/>
        <v>1</v>
      </c>
      <c r="J17" s="14"/>
    </row>
    <row r="18" spans="1:11" x14ac:dyDescent="0.25">
      <c r="A18" s="25" t="s">
        <v>52</v>
      </c>
      <c r="B18" s="26">
        <v>100</v>
      </c>
      <c r="C18" s="26"/>
      <c r="D18" s="27">
        <f t="shared" si="3"/>
        <v>100</v>
      </c>
      <c r="E18" s="3">
        <f>'2020Budget'!B11</f>
        <v>1500</v>
      </c>
      <c r="F18" s="27">
        <f t="shared" si="0"/>
        <v>1400</v>
      </c>
      <c r="G18" s="27">
        <f t="shared" si="1"/>
        <v>1400</v>
      </c>
      <c r="H18" s="28">
        <f t="shared" si="2"/>
        <v>0.93333333333333335</v>
      </c>
      <c r="I18" s="28">
        <f>2/12</f>
        <v>0.16666666666666666</v>
      </c>
      <c r="J18" s="14"/>
    </row>
    <row r="19" spans="1:11" x14ac:dyDescent="0.25">
      <c r="A19" s="25" t="s">
        <v>60</v>
      </c>
      <c r="B19" s="26"/>
      <c r="C19" s="26"/>
      <c r="D19" s="27">
        <f t="shared" si="3"/>
        <v>0</v>
      </c>
      <c r="E19" s="3">
        <f>'2020Budget'!B12</f>
        <v>6031.19</v>
      </c>
      <c r="F19" s="27">
        <f t="shared" si="0"/>
        <v>6031.19</v>
      </c>
      <c r="G19" s="27">
        <f t="shared" si="1"/>
        <v>6031.19</v>
      </c>
      <c r="H19" s="28">
        <f t="shared" si="2"/>
        <v>1</v>
      </c>
      <c r="J19" s="14"/>
    </row>
    <row r="20" spans="1:11" x14ac:dyDescent="0.25">
      <c r="A20" s="25" t="s">
        <v>18</v>
      </c>
      <c r="B20" s="26"/>
      <c r="C20" s="26"/>
      <c r="D20" s="27">
        <f t="shared" si="3"/>
        <v>0</v>
      </c>
      <c r="E20" s="3">
        <f>'2020Budget'!B13</f>
        <v>0</v>
      </c>
      <c r="F20" s="27">
        <f t="shared" si="0"/>
        <v>0</v>
      </c>
      <c r="G20" s="27">
        <f t="shared" si="1"/>
        <v>0</v>
      </c>
      <c r="J20" s="26"/>
    </row>
    <row r="21" spans="1:11" x14ac:dyDescent="0.25">
      <c r="A21" s="32" t="s">
        <v>0</v>
      </c>
      <c r="B21" s="16">
        <f>SUM(B12:B20)</f>
        <v>4000</v>
      </c>
      <c r="C21" s="16">
        <f>SUM(C12:C20)</f>
        <v>300</v>
      </c>
      <c r="D21" s="16">
        <f>SUM(D12:D20)</f>
        <v>4300</v>
      </c>
      <c r="E21" s="5">
        <f>SUM(E12:E20)</f>
        <v>24031.19</v>
      </c>
      <c r="F21" s="17">
        <f t="shared" si="0"/>
        <v>19731.189999999999</v>
      </c>
      <c r="G21" s="17">
        <f t="shared" si="1"/>
        <v>19731.189999999999</v>
      </c>
      <c r="H21" s="33">
        <f t="shared" si="2"/>
        <v>0.82106587314236201</v>
      </c>
      <c r="I21" s="34"/>
      <c r="J21" s="16"/>
      <c r="K21" s="35"/>
    </row>
    <row r="24" spans="1:11" x14ac:dyDescent="0.25">
      <c r="A24" s="36" t="s">
        <v>55</v>
      </c>
    </row>
    <row r="25" spans="1:11" x14ac:dyDescent="0.25">
      <c r="A25" s="36" t="s">
        <v>56</v>
      </c>
    </row>
    <row r="26" spans="1:11" x14ac:dyDescent="0.25">
      <c r="A26" s="36" t="s">
        <v>57</v>
      </c>
    </row>
    <row r="27" spans="1:11" x14ac:dyDescent="0.25">
      <c r="A27" s="36" t="s">
        <v>58</v>
      </c>
    </row>
    <row r="28" spans="1:11" x14ac:dyDescent="0.25">
      <c r="F28" s="28"/>
    </row>
    <row r="29" spans="1:11" x14ac:dyDescent="0.25">
      <c r="A29" s="37" t="s">
        <v>53</v>
      </c>
    </row>
    <row r="30" spans="1:11" x14ac:dyDescent="0.25">
      <c r="A30" s="29" t="s">
        <v>54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0"/>
  <sheetViews>
    <sheetView workbookViewId="0">
      <selection activeCell="H26" sqref="H26"/>
    </sheetView>
  </sheetViews>
  <sheetFormatPr defaultColWidth="9.140625" defaultRowHeight="15" x14ac:dyDescent="0.25"/>
  <cols>
    <col min="1" max="1" width="38" style="25" bestFit="1" customWidth="1"/>
    <col min="2" max="2" width="12.140625" style="25" bestFit="1" customWidth="1"/>
    <col min="3" max="4" width="12.140625" style="25" customWidth="1"/>
    <col min="5" max="5" width="11.5703125" style="25" bestFit="1" customWidth="1"/>
    <col min="6" max="6" width="25.28515625" style="25" customWidth="1"/>
    <col min="7" max="7" width="17.42578125" style="25" bestFit="1" customWidth="1"/>
    <col min="8" max="8" width="14.5703125" style="25" bestFit="1" customWidth="1"/>
    <col min="9" max="9" width="13.140625" style="28" customWidth="1"/>
    <col min="10" max="10" width="11.7109375" style="28" bestFit="1" customWidth="1"/>
    <col min="11" max="11" width="20.28515625" style="25" bestFit="1" customWidth="1"/>
    <col min="12" max="12" width="33.42578125" style="25" bestFit="1" customWidth="1"/>
    <col min="13" max="16384" width="9.140625" style="25"/>
  </cols>
  <sheetData>
    <row r="1" spans="1:12" x14ac:dyDescent="0.25">
      <c r="A1" s="25" t="s">
        <v>73</v>
      </c>
      <c r="G1" s="27"/>
      <c r="K1" s="26"/>
    </row>
    <row r="2" spans="1:12" x14ac:dyDescent="0.25">
      <c r="G2" s="27"/>
      <c r="K2" s="26"/>
    </row>
    <row r="3" spans="1:12" ht="18.75" x14ac:dyDescent="0.3">
      <c r="A3" s="30" t="s">
        <v>74</v>
      </c>
      <c r="B3" s="30"/>
      <c r="C3" s="30"/>
      <c r="D3" s="30"/>
      <c r="G3" s="27"/>
      <c r="K3" s="26"/>
    </row>
    <row r="4" spans="1:12" x14ac:dyDescent="0.25">
      <c r="B4"/>
      <c r="C4"/>
      <c r="D4"/>
      <c r="G4" s="27"/>
      <c r="K4" s="26"/>
    </row>
    <row r="5" spans="1:12" x14ac:dyDescent="0.25">
      <c r="A5" s="25" t="s">
        <v>77</v>
      </c>
      <c r="B5" s="39">
        <f>'2020Budget'!B34</f>
        <v>8393.0999999999985</v>
      </c>
      <c r="C5" s="39"/>
      <c r="D5" s="39"/>
      <c r="G5" s="27"/>
      <c r="K5" s="26"/>
    </row>
    <row r="6" spans="1:12" x14ac:dyDescent="0.25">
      <c r="A6" s="25" t="s">
        <v>75</v>
      </c>
      <c r="B6" s="27">
        <f>'2020Budget'!B31</f>
        <v>15638.094999999999</v>
      </c>
      <c r="C6" s="27"/>
      <c r="D6" s="27"/>
      <c r="G6" s="27"/>
      <c r="K6" s="26"/>
    </row>
    <row r="7" spans="1:12" x14ac:dyDescent="0.25">
      <c r="A7" s="40" t="s">
        <v>76</v>
      </c>
      <c r="B7" s="41">
        <f>B5+B6</f>
        <v>24031.195</v>
      </c>
      <c r="C7" s="41"/>
      <c r="D7" s="41"/>
      <c r="G7" s="27"/>
      <c r="K7" s="26"/>
    </row>
    <row r="8" spans="1:12" x14ac:dyDescent="0.25">
      <c r="G8" s="27"/>
      <c r="K8" s="26"/>
    </row>
    <row r="9" spans="1:12" x14ac:dyDescent="0.25">
      <c r="A9" s="29"/>
      <c r="G9" s="27"/>
      <c r="K9" s="26"/>
    </row>
    <row r="10" spans="1:12" ht="18.75" x14ac:dyDescent="0.3">
      <c r="A10" s="30" t="s">
        <v>39</v>
      </c>
      <c r="B10" s="31"/>
      <c r="C10" s="31"/>
      <c r="D10" s="31"/>
      <c r="G10" s="27"/>
      <c r="H10" s="26"/>
    </row>
    <row r="11" spans="1:12" x14ac:dyDescent="0.25">
      <c r="B11" s="26" t="s">
        <v>89</v>
      </c>
      <c r="C11" s="26" t="s">
        <v>90</v>
      </c>
      <c r="D11" s="26" t="s">
        <v>94</v>
      </c>
      <c r="E11" s="25" t="s">
        <v>40</v>
      </c>
      <c r="F11" s="26" t="s">
        <v>59</v>
      </c>
      <c r="G11" s="27" t="s">
        <v>41</v>
      </c>
      <c r="H11" s="25" t="s">
        <v>42</v>
      </c>
      <c r="I11" s="28" t="s">
        <v>43</v>
      </c>
      <c r="J11" s="28" t="s">
        <v>44</v>
      </c>
      <c r="K11" s="26" t="s">
        <v>45</v>
      </c>
      <c r="L11" s="25" t="s">
        <v>46</v>
      </c>
    </row>
    <row r="12" spans="1:12" x14ac:dyDescent="0.25">
      <c r="A12" s="25" t="s">
        <v>47</v>
      </c>
      <c r="B12" s="26">
        <v>1100</v>
      </c>
      <c r="C12" s="26">
        <v>100</v>
      </c>
      <c r="D12" s="26">
        <v>250</v>
      </c>
      <c r="E12" s="27">
        <f>SUM(B12:D12)</f>
        <v>1450</v>
      </c>
      <c r="F12" s="3">
        <f>'2020Budget'!B5</f>
        <v>3000</v>
      </c>
      <c r="G12" s="27">
        <f t="shared" ref="G12:G21" si="0">F12-E12</f>
        <v>1550</v>
      </c>
      <c r="H12" s="27">
        <f t="shared" ref="H12:H21" si="1">F12-E12</f>
        <v>1550</v>
      </c>
      <c r="I12" s="28">
        <f t="shared" ref="I12:I21" si="2">H12/F12</f>
        <v>0.51666666666666672</v>
      </c>
      <c r="J12" s="28">
        <f>2/12</f>
        <v>0.16666666666666666</v>
      </c>
      <c r="K12" s="14"/>
      <c r="L12" s="25" t="s">
        <v>95</v>
      </c>
    </row>
    <row r="13" spans="1:12" x14ac:dyDescent="0.25">
      <c r="A13" s="25" t="s">
        <v>48</v>
      </c>
      <c r="B13" s="26"/>
      <c r="C13" s="26"/>
      <c r="D13" s="26"/>
      <c r="E13" s="27">
        <f t="shared" ref="E13:E20" si="3">SUM(B13:D13)</f>
        <v>0</v>
      </c>
      <c r="F13" s="3">
        <f>'2020Budget'!B6</f>
        <v>0</v>
      </c>
      <c r="G13" s="27">
        <f t="shared" si="0"/>
        <v>0</v>
      </c>
      <c r="H13" s="27">
        <f t="shared" si="1"/>
        <v>0</v>
      </c>
      <c r="I13" s="28">
        <v>0</v>
      </c>
      <c r="K13" s="14"/>
    </row>
    <row r="14" spans="1:12" x14ac:dyDescent="0.25">
      <c r="A14" s="25" t="s">
        <v>49</v>
      </c>
      <c r="B14" s="26">
        <v>100</v>
      </c>
      <c r="C14" s="26"/>
      <c r="D14" s="26"/>
      <c r="E14" s="27">
        <f t="shared" si="3"/>
        <v>100</v>
      </c>
      <c r="F14" s="3">
        <f>'2020Budget'!B7</f>
        <v>0</v>
      </c>
      <c r="G14" s="27">
        <f t="shared" si="0"/>
        <v>-100</v>
      </c>
      <c r="H14" s="27">
        <f t="shared" si="1"/>
        <v>-100</v>
      </c>
      <c r="I14" s="28" t="e">
        <f t="shared" si="2"/>
        <v>#DIV/0!</v>
      </c>
      <c r="K14" s="14"/>
    </row>
    <row r="15" spans="1:12" x14ac:dyDescent="0.25">
      <c r="A15" s="25" t="s">
        <v>64</v>
      </c>
      <c r="B15" s="26">
        <v>2100</v>
      </c>
      <c r="C15" s="26">
        <v>100</v>
      </c>
      <c r="D15" s="26">
        <v>200</v>
      </c>
      <c r="E15" s="27">
        <f t="shared" si="3"/>
        <v>2400</v>
      </c>
      <c r="F15" s="3">
        <f>'2020Budget'!B8</f>
        <v>3000</v>
      </c>
      <c r="G15" s="27">
        <f t="shared" si="0"/>
        <v>600</v>
      </c>
      <c r="H15" s="27">
        <f t="shared" si="1"/>
        <v>600</v>
      </c>
      <c r="I15" s="28">
        <f t="shared" si="2"/>
        <v>0.2</v>
      </c>
      <c r="J15" s="28">
        <v>0.95</v>
      </c>
      <c r="K15" s="14"/>
      <c r="L15" s="25" t="s">
        <v>96</v>
      </c>
    </row>
    <row r="16" spans="1:12" x14ac:dyDescent="0.25">
      <c r="A16" s="25" t="s">
        <v>50</v>
      </c>
      <c r="B16" s="26">
        <v>600</v>
      </c>
      <c r="C16" s="26">
        <v>100</v>
      </c>
      <c r="D16" s="26">
        <v>700</v>
      </c>
      <c r="E16" s="27">
        <f t="shared" si="3"/>
        <v>1400</v>
      </c>
      <c r="F16" s="3">
        <f>'2020Budget'!B9</f>
        <v>8500</v>
      </c>
      <c r="G16" s="27">
        <f t="shared" si="0"/>
        <v>7100</v>
      </c>
      <c r="H16" s="27">
        <f t="shared" si="1"/>
        <v>7100</v>
      </c>
      <c r="I16" s="28">
        <f t="shared" si="2"/>
        <v>0.83529411764705885</v>
      </c>
      <c r="K16" s="14"/>
      <c r="L16" s="25" t="s">
        <v>98</v>
      </c>
    </row>
    <row r="17" spans="1:12" x14ac:dyDescent="0.25">
      <c r="A17" s="25" t="s">
        <v>51</v>
      </c>
      <c r="B17" s="26"/>
      <c r="C17" s="26"/>
      <c r="D17" s="26">
        <v>100</v>
      </c>
      <c r="E17" s="27">
        <f t="shared" si="3"/>
        <v>100</v>
      </c>
      <c r="F17" s="3">
        <f>'2020Budget'!B10</f>
        <v>2000</v>
      </c>
      <c r="G17" s="27">
        <f t="shared" si="0"/>
        <v>1900</v>
      </c>
      <c r="H17" s="27">
        <f t="shared" si="1"/>
        <v>1900</v>
      </c>
      <c r="I17" s="28">
        <f t="shared" si="2"/>
        <v>0.95</v>
      </c>
      <c r="K17" s="14"/>
      <c r="L17" s="25" t="s">
        <v>97</v>
      </c>
    </row>
    <row r="18" spans="1:12" x14ac:dyDescent="0.25">
      <c r="A18" s="25" t="s">
        <v>52</v>
      </c>
      <c r="B18" s="26">
        <v>100</v>
      </c>
      <c r="C18" s="26"/>
      <c r="D18" s="26"/>
      <c r="E18" s="27">
        <f t="shared" si="3"/>
        <v>100</v>
      </c>
      <c r="F18" s="3">
        <f>'2020Budget'!B11</f>
        <v>1500</v>
      </c>
      <c r="G18" s="27">
        <f t="shared" si="0"/>
        <v>1400</v>
      </c>
      <c r="H18" s="27">
        <f t="shared" si="1"/>
        <v>1400</v>
      </c>
      <c r="I18" s="28">
        <f t="shared" si="2"/>
        <v>0.93333333333333335</v>
      </c>
      <c r="J18" s="28">
        <f>2/12</f>
        <v>0.16666666666666666</v>
      </c>
      <c r="K18" s="14"/>
    </row>
    <row r="19" spans="1:12" x14ac:dyDescent="0.25">
      <c r="A19" s="25" t="s">
        <v>60</v>
      </c>
      <c r="B19" s="26"/>
      <c r="C19" s="26"/>
      <c r="D19" s="26"/>
      <c r="E19" s="27">
        <f t="shared" si="3"/>
        <v>0</v>
      </c>
      <c r="F19" s="3">
        <f>'2020Budget'!B12</f>
        <v>6031.19</v>
      </c>
      <c r="G19" s="27">
        <f t="shared" si="0"/>
        <v>6031.19</v>
      </c>
      <c r="H19" s="27">
        <f t="shared" si="1"/>
        <v>6031.19</v>
      </c>
      <c r="I19" s="28">
        <f t="shared" si="2"/>
        <v>1</v>
      </c>
      <c r="K19" s="14"/>
    </row>
    <row r="20" spans="1:12" x14ac:dyDescent="0.25">
      <c r="A20" s="25" t="s">
        <v>18</v>
      </c>
      <c r="B20" s="26"/>
      <c r="C20" s="26"/>
      <c r="D20" s="26"/>
      <c r="E20" s="27">
        <f t="shared" si="3"/>
        <v>0</v>
      </c>
      <c r="F20" s="3">
        <f>'2020Budget'!B13</f>
        <v>0</v>
      </c>
      <c r="G20" s="27">
        <f t="shared" si="0"/>
        <v>0</v>
      </c>
      <c r="H20" s="27">
        <f t="shared" si="1"/>
        <v>0</v>
      </c>
      <c r="K20" s="26"/>
    </row>
    <row r="21" spans="1:12" x14ac:dyDescent="0.25">
      <c r="A21" s="32" t="s">
        <v>0</v>
      </c>
      <c r="B21" s="16">
        <f>SUM(B12:B20)</f>
        <v>4000</v>
      </c>
      <c r="C21" s="16">
        <f>SUM(C12:C20)</f>
        <v>300</v>
      </c>
      <c r="D21" s="16">
        <f>SUM(D12:D20)</f>
        <v>1250</v>
      </c>
      <c r="E21" s="16">
        <f>SUM(E12:E20)</f>
        <v>5550</v>
      </c>
      <c r="F21" s="5">
        <f>SUM(F12:F20)</f>
        <v>24031.19</v>
      </c>
      <c r="G21" s="17">
        <f t="shared" si="0"/>
        <v>18481.189999999999</v>
      </c>
      <c r="H21" s="17">
        <f t="shared" si="1"/>
        <v>18481.189999999999</v>
      </c>
      <c r="I21" s="33">
        <f t="shared" si="2"/>
        <v>0.76905013859072313</v>
      </c>
      <c r="J21" s="34"/>
      <c r="K21" s="16"/>
      <c r="L21" s="35"/>
    </row>
    <row r="24" spans="1:12" x14ac:dyDescent="0.25">
      <c r="A24" s="36" t="s">
        <v>55</v>
      </c>
    </row>
    <row r="25" spans="1:12" x14ac:dyDescent="0.25">
      <c r="A25" s="36" t="s">
        <v>56</v>
      </c>
    </row>
    <row r="26" spans="1:12" x14ac:dyDescent="0.25">
      <c r="A26" s="36" t="s">
        <v>57</v>
      </c>
    </row>
    <row r="27" spans="1:12" x14ac:dyDescent="0.25">
      <c r="A27" s="36" t="s">
        <v>58</v>
      </c>
    </row>
    <row r="28" spans="1:12" x14ac:dyDescent="0.25">
      <c r="G28" s="28"/>
    </row>
    <row r="29" spans="1:12" x14ac:dyDescent="0.25">
      <c r="A29" s="37" t="s">
        <v>53</v>
      </c>
    </row>
    <row r="30" spans="1:12" x14ac:dyDescent="0.25">
      <c r="A30" s="29" t="s">
        <v>54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6"/>
  <sheetViews>
    <sheetView workbookViewId="0">
      <selection activeCell="K16" sqref="K16"/>
    </sheetView>
  </sheetViews>
  <sheetFormatPr defaultColWidth="9.140625" defaultRowHeight="15" x14ac:dyDescent="0.25"/>
  <cols>
    <col min="1" max="1" width="38" style="25" bestFit="1" customWidth="1"/>
    <col min="2" max="2" width="12.140625" style="25" bestFit="1" customWidth="1"/>
    <col min="3" max="5" width="12.140625" style="25" customWidth="1"/>
    <col min="6" max="6" width="11.5703125" style="25" bestFit="1" customWidth="1"/>
    <col min="7" max="7" width="25.28515625" style="25" customWidth="1"/>
    <col min="8" max="8" width="17.42578125" style="25" bestFit="1" customWidth="1"/>
    <col min="9" max="9" width="13.140625" style="28" customWidth="1"/>
    <col min="10" max="10" width="11.7109375" style="28" bestFit="1" customWidth="1"/>
    <col min="11" max="11" width="20.28515625" style="25" bestFit="1" customWidth="1"/>
    <col min="12" max="12" width="33.42578125" style="25" bestFit="1" customWidth="1"/>
    <col min="13" max="16384" width="9.140625" style="25"/>
  </cols>
  <sheetData>
    <row r="1" spans="1:12" x14ac:dyDescent="0.25">
      <c r="A1" s="25" t="s">
        <v>73</v>
      </c>
      <c r="H1" s="27"/>
      <c r="K1" s="26"/>
    </row>
    <row r="2" spans="1:12" x14ac:dyDescent="0.25">
      <c r="H2" s="27"/>
      <c r="K2" s="26"/>
    </row>
    <row r="3" spans="1:12" ht="18.75" x14ac:dyDescent="0.3">
      <c r="A3" s="30" t="s">
        <v>74</v>
      </c>
      <c r="B3" s="30"/>
      <c r="C3" s="30"/>
      <c r="D3" s="30"/>
      <c r="E3" s="30"/>
      <c r="H3" s="27"/>
      <c r="K3" s="26"/>
    </row>
    <row r="4" spans="1:12" x14ac:dyDescent="0.25">
      <c r="B4"/>
      <c r="C4"/>
      <c r="D4"/>
      <c r="E4"/>
      <c r="H4" s="27"/>
      <c r="K4" s="26"/>
    </row>
    <row r="5" spans="1:12" x14ac:dyDescent="0.25">
      <c r="A5" s="25" t="s">
        <v>77</v>
      </c>
      <c r="B5" s="39">
        <f>'2020Budget'!B34</f>
        <v>8393.0999999999985</v>
      </c>
      <c r="C5" s="39"/>
      <c r="D5" s="39"/>
      <c r="E5" s="39"/>
      <c r="H5" s="27"/>
      <c r="K5" s="26"/>
    </row>
    <row r="6" spans="1:12" x14ac:dyDescent="0.25">
      <c r="A6" s="25" t="s">
        <v>75</v>
      </c>
      <c r="B6" s="27">
        <f>'2020Budget'!B31</f>
        <v>15638.094999999999</v>
      </c>
      <c r="C6" s="27"/>
      <c r="D6" s="27"/>
      <c r="E6" s="27"/>
      <c r="H6" s="27"/>
      <c r="K6" s="26"/>
    </row>
    <row r="7" spans="1:12" x14ac:dyDescent="0.25">
      <c r="A7" s="40" t="s">
        <v>76</v>
      </c>
      <c r="B7" s="41">
        <f>B5+B6</f>
        <v>24031.195</v>
      </c>
      <c r="C7" s="41"/>
      <c r="D7" s="41"/>
      <c r="E7" s="41"/>
      <c r="H7" s="27"/>
      <c r="K7" s="26"/>
    </row>
    <row r="8" spans="1:12" x14ac:dyDescent="0.25">
      <c r="H8" s="27"/>
      <c r="K8" s="26"/>
    </row>
    <row r="9" spans="1:12" x14ac:dyDescent="0.25">
      <c r="A9" s="29"/>
      <c r="H9" s="27"/>
      <c r="K9" s="26"/>
    </row>
    <row r="10" spans="1:12" ht="18.75" x14ac:dyDescent="0.3">
      <c r="A10" s="30" t="s">
        <v>39</v>
      </c>
      <c r="B10" s="31"/>
      <c r="C10" s="31"/>
      <c r="D10" s="31"/>
      <c r="E10" s="31"/>
      <c r="H10" s="27"/>
    </row>
    <row r="11" spans="1:12" x14ac:dyDescent="0.25">
      <c r="B11" s="26" t="s">
        <v>89</v>
      </c>
      <c r="C11" s="26" t="s">
        <v>90</v>
      </c>
      <c r="D11" s="26" t="s">
        <v>94</v>
      </c>
      <c r="E11" s="26" t="s">
        <v>110</v>
      </c>
      <c r="F11" s="25" t="s">
        <v>40</v>
      </c>
      <c r="G11" s="26" t="s">
        <v>59</v>
      </c>
      <c r="H11" s="27" t="s">
        <v>41</v>
      </c>
      <c r="I11" s="28" t="s">
        <v>106</v>
      </c>
      <c r="J11" s="28" t="s">
        <v>44</v>
      </c>
      <c r="K11" s="26" t="s">
        <v>45</v>
      </c>
      <c r="L11" s="25" t="s">
        <v>46</v>
      </c>
    </row>
    <row r="12" spans="1:12" x14ac:dyDescent="0.25">
      <c r="A12" s="25" t="s">
        <v>47</v>
      </c>
      <c r="B12" s="26">
        <v>1100</v>
      </c>
      <c r="C12" s="26">
        <v>100</v>
      </c>
      <c r="D12" s="26">
        <v>250</v>
      </c>
      <c r="E12" s="26">
        <v>150</v>
      </c>
      <c r="F12" s="27">
        <f>SUM(B12:E12)</f>
        <v>1600</v>
      </c>
      <c r="G12" s="3">
        <f>'2020Budget'!B5</f>
        <v>3000</v>
      </c>
      <c r="H12" s="27">
        <f t="shared" ref="H12:H21" si="0">G12-F12</f>
        <v>1400</v>
      </c>
      <c r="I12" s="28">
        <f>H12/G12</f>
        <v>0.46666666666666667</v>
      </c>
      <c r="J12" s="28">
        <f>4/12</f>
        <v>0.33333333333333331</v>
      </c>
      <c r="K12" s="14"/>
      <c r="L12" s="25" t="s">
        <v>99</v>
      </c>
    </row>
    <row r="13" spans="1:12" x14ac:dyDescent="0.25">
      <c r="A13" s="25" t="s">
        <v>48</v>
      </c>
      <c r="B13" s="26"/>
      <c r="C13" s="26"/>
      <c r="D13" s="26"/>
      <c r="E13" s="26">
        <v>100</v>
      </c>
      <c r="F13" s="27">
        <f t="shared" ref="F13:F20" si="1">SUM(B13:E13)</f>
        <v>100</v>
      </c>
      <c r="G13" s="3">
        <f>'2020Budget'!B6</f>
        <v>0</v>
      </c>
      <c r="H13" s="27">
        <f t="shared" si="0"/>
        <v>-100</v>
      </c>
      <c r="I13" s="28" t="e">
        <f t="shared" ref="I13:I21" si="2">H13/G13</f>
        <v>#DIV/0!</v>
      </c>
      <c r="K13" s="14"/>
      <c r="L13" s="25" t="s">
        <v>102</v>
      </c>
    </row>
    <row r="14" spans="1:12" x14ac:dyDescent="0.25">
      <c r="A14" s="25" t="s">
        <v>49</v>
      </c>
      <c r="B14" s="26">
        <v>100</v>
      </c>
      <c r="C14" s="26"/>
      <c r="D14" s="26"/>
      <c r="E14" s="26"/>
      <c r="F14" s="27">
        <f t="shared" si="1"/>
        <v>100</v>
      </c>
      <c r="G14" s="3">
        <f>'2020Budget'!B7</f>
        <v>0</v>
      </c>
      <c r="H14" s="27">
        <f t="shared" si="0"/>
        <v>-100</v>
      </c>
      <c r="I14" s="28" t="e">
        <f t="shared" si="2"/>
        <v>#DIV/0!</v>
      </c>
      <c r="K14" s="14"/>
    </row>
    <row r="15" spans="1:12" x14ac:dyDescent="0.25">
      <c r="A15" s="25" t="s">
        <v>64</v>
      </c>
      <c r="B15" s="26">
        <v>2100</v>
      </c>
      <c r="C15" s="26">
        <v>100</v>
      </c>
      <c r="D15" s="26">
        <v>200</v>
      </c>
      <c r="E15" s="26">
        <v>300</v>
      </c>
      <c r="F15" s="27">
        <f t="shared" si="1"/>
        <v>2700</v>
      </c>
      <c r="G15" s="3">
        <f>'2020Budget'!B8</f>
        <v>3000</v>
      </c>
      <c r="H15" s="27">
        <f t="shared" si="0"/>
        <v>300</v>
      </c>
      <c r="I15" s="28">
        <f t="shared" si="2"/>
        <v>0.1</v>
      </c>
      <c r="J15" s="28">
        <v>1</v>
      </c>
      <c r="K15" s="14"/>
      <c r="L15" s="25" t="s">
        <v>101</v>
      </c>
    </row>
    <row r="16" spans="1:12" x14ac:dyDescent="0.25">
      <c r="A16" s="25" t="s">
        <v>50</v>
      </c>
      <c r="B16" s="26">
        <v>600</v>
      </c>
      <c r="C16" s="26">
        <v>100</v>
      </c>
      <c r="D16" s="26">
        <v>700</v>
      </c>
      <c r="E16" s="26">
        <v>2800</v>
      </c>
      <c r="F16" s="27">
        <f t="shared" si="1"/>
        <v>4200</v>
      </c>
      <c r="G16" s="3">
        <f>'2020Budget'!B9</f>
        <v>8500</v>
      </c>
      <c r="H16" s="27">
        <f t="shared" si="0"/>
        <v>4300</v>
      </c>
      <c r="I16" s="28">
        <f t="shared" si="2"/>
        <v>0.50588235294117645</v>
      </c>
      <c r="J16" s="28" t="s">
        <v>107</v>
      </c>
      <c r="K16" s="14"/>
      <c r="L16" s="25" t="s">
        <v>103</v>
      </c>
    </row>
    <row r="17" spans="1:12" x14ac:dyDescent="0.25">
      <c r="A17" s="25" t="s">
        <v>51</v>
      </c>
      <c r="B17" s="26"/>
      <c r="C17" s="26"/>
      <c r="D17" s="26">
        <v>100</v>
      </c>
      <c r="E17" s="26">
        <v>550</v>
      </c>
      <c r="F17" s="27">
        <f t="shared" si="1"/>
        <v>650</v>
      </c>
      <c r="G17" s="3">
        <f>'2020Budget'!B10</f>
        <v>2000</v>
      </c>
      <c r="H17" s="27">
        <f t="shared" si="0"/>
        <v>1350</v>
      </c>
      <c r="I17" s="28">
        <f t="shared" si="2"/>
        <v>0.67500000000000004</v>
      </c>
      <c r="K17" s="14"/>
      <c r="L17" s="25" t="s">
        <v>104</v>
      </c>
    </row>
    <row r="18" spans="1:12" x14ac:dyDescent="0.25">
      <c r="A18" s="25" t="s">
        <v>52</v>
      </c>
      <c r="B18" s="26">
        <v>100</v>
      </c>
      <c r="C18" s="26"/>
      <c r="D18" s="26"/>
      <c r="E18" s="26">
        <v>100</v>
      </c>
      <c r="F18" s="27">
        <f t="shared" si="1"/>
        <v>200</v>
      </c>
      <c r="G18" s="3">
        <f>'2020Budget'!B11</f>
        <v>1500</v>
      </c>
      <c r="H18" s="27">
        <f t="shared" si="0"/>
        <v>1300</v>
      </c>
      <c r="I18" s="28">
        <f t="shared" si="2"/>
        <v>0.8666666666666667</v>
      </c>
      <c r="J18" s="28">
        <f>4/12</f>
        <v>0.33333333333333331</v>
      </c>
      <c r="K18" s="14"/>
      <c r="L18" s="25" t="s">
        <v>100</v>
      </c>
    </row>
    <row r="19" spans="1:12" x14ac:dyDescent="0.25">
      <c r="A19" s="25" t="s">
        <v>60</v>
      </c>
      <c r="B19" s="26"/>
      <c r="C19" s="26"/>
      <c r="D19" s="26"/>
      <c r="E19" s="26">
        <v>2450</v>
      </c>
      <c r="F19" s="27">
        <f t="shared" si="1"/>
        <v>2450</v>
      </c>
      <c r="G19" s="3">
        <f>'2020Budget'!B12</f>
        <v>6031.19</v>
      </c>
      <c r="H19" s="27">
        <f t="shared" si="0"/>
        <v>3581.1899999999996</v>
      </c>
      <c r="I19" s="28">
        <f t="shared" si="2"/>
        <v>0.5937783422508659</v>
      </c>
      <c r="J19" s="28" t="s">
        <v>107</v>
      </c>
      <c r="K19" s="14"/>
      <c r="L19" s="25" t="s">
        <v>105</v>
      </c>
    </row>
    <row r="20" spans="1:12" x14ac:dyDescent="0.25">
      <c r="A20" s="25" t="s">
        <v>18</v>
      </c>
      <c r="B20" s="26"/>
      <c r="C20" s="26"/>
      <c r="D20" s="26"/>
      <c r="E20" s="26"/>
      <c r="F20" s="27">
        <f t="shared" si="1"/>
        <v>0</v>
      </c>
      <c r="G20" s="3">
        <f>'2020Budget'!B13</f>
        <v>0</v>
      </c>
      <c r="H20" s="27">
        <f t="shared" si="0"/>
        <v>0</v>
      </c>
      <c r="I20" s="28" t="e">
        <f t="shared" si="2"/>
        <v>#DIV/0!</v>
      </c>
      <c r="K20" s="26"/>
    </row>
    <row r="21" spans="1:12" x14ac:dyDescent="0.25">
      <c r="A21" s="32" t="s">
        <v>0</v>
      </c>
      <c r="B21" s="16">
        <f t="shared" ref="B21:G21" si="3">SUM(B12:B20)</f>
        <v>4000</v>
      </c>
      <c r="C21" s="16">
        <f t="shared" si="3"/>
        <v>300</v>
      </c>
      <c r="D21" s="16">
        <f t="shared" si="3"/>
        <v>1250</v>
      </c>
      <c r="E21" s="16">
        <f t="shared" si="3"/>
        <v>6450</v>
      </c>
      <c r="F21" s="16">
        <f t="shared" si="3"/>
        <v>12000</v>
      </c>
      <c r="G21" s="5">
        <f t="shared" si="3"/>
        <v>24031.19</v>
      </c>
      <c r="H21" s="17">
        <f t="shared" si="0"/>
        <v>12031.189999999999</v>
      </c>
      <c r="I21" s="28">
        <f t="shared" si="2"/>
        <v>0.50064894830426621</v>
      </c>
      <c r="J21" s="34"/>
      <c r="K21" s="16"/>
      <c r="L21" s="35"/>
    </row>
    <row r="24" spans="1:12" x14ac:dyDescent="0.25">
      <c r="H24" s="28"/>
    </row>
    <row r="25" spans="1:12" x14ac:dyDescent="0.25">
      <c r="A25" s="37" t="s">
        <v>108</v>
      </c>
    </row>
    <row r="26" spans="1:12" x14ac:dyDescent="0.25">
      <c r="A26" s="29" t="s">
        <v>109</v>
      </c>
    </row>
  </sheetData>
  <pageMargins left="0.7" right="0.7" top="0.75" bottom="0.75" header="0.3" footer="0.3"/>
  <pageSetup orientation="portrait" horizontalDpi="0"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6"/>
  <sheetViews>
    <sheetView workbookViewId="0">
      <selection activeCell="I33" sqref="I33"/>
    </sheetView>
  </sheetViews>
  <sheetFormatPr defaultColWidth="9.140625" defaultRowHeight="15" x14ac:dyDescent="0.25"/>
  <cols>
    <col min="1" max="1" width="38" style="25" bestFit="1" customWidth="1"/>
    <col min="2" max="2" width="12.140625" style="25" bestFit="1" customWidth="1"/>
    <col min="3" max="6" width="12.140625" style="25" customWidth="1"/>
    <col min="7" max="7" width="11.5703125" style="25" bestFit="1" customWidth="1"/>
    <col min="8" max="8" width="25.28515625" style="25" customWidth="1"/>
    <col min="9" max="9" width="17.42578125" style="25" bestFit="1" customWidth="1"/>
    <col min="10" max="10" width="13.140625" style="28" customWidth="1"/>
    <col min="11" max="11" width="11.7109375" style="28" bestFit="1" customWidth="1"/>
    <col min="12" max="12" width="20.28515625" style="25" bestFit="1" customWidth="1"/>
    <col min="13" max="13" width="33.42578125" style="25" bestFit="1" customWidth="1"/>
    <col min="14" max="16384" width="9.140625" style="25"/>
  </cols>
  <sheetData>
    <row r="1" spans="1:13" x14ac:dyDescent="0.25">
      <c r="A1" s="25" t="s">
        <v>73</v>
      </c>
      <c r="I1" s="27"/>
      <c r="L1" s="26"/>
    </row>
    <row r="2" spans="1:13" x14ac:dyDescent="0.25">
      <c r="I2" s="27"/>
      <c r="L2" s="26"/>
    </row>
    <row r="3" spans="1:13" ht="18.75" x14ac:dyDescent="0.3">
      <c r="A3" s="30" t="s">
        <v>74</v>
      </c>
      <c r="B3" s="30"/>
      <c r="C3" s="30"/>
      <c r="D3" s="30"/>
      <c r="E3" s="30"/>
      <c r="F3" s="30"/>
      <c r="I3" s="27"/>
      <c r="L3" s="26"/>
    </row>
    <row r="4" spans="1:13" x14ac:dyDescent="0.25">
      <c r="B4"/>
      <c r="C4"/>
      <c r="D4"/>
      <c r="E4"/>
      <c r="F4"/>
      <c r="I4" s="27"/>
      <c r="L4" s="26"/>
    </row>
    <row r="5" spans="1:13" x14ac:dyDescent="0.25">
      <c r="A5" s="25" t="s">
        <v>77</v>
      </c>
      <c r="B5" s="39">
        <f>'2020Budget'!B34</f>
        <v>8393.0999999999985</v>
      </c>
      <c r="C5" s="39"/>
      <c r="D5" s="39"/>
      <c r="E5" s="39"/>
      <c r="F5" s="39"/>
      <c r="I5" s="27"/>
      <c r="L5" s="26"/>
    </row>
    <row r="6" spans="1:13" x14ac:dyDescent="0.25">
      <c r="A6" s="25" t="s">
        <v>75</v>
      </c>
      <c r="B6" s="27">
        <f>'2020Budget'!B31</f>
        <v>15638.094999999999</v>
      </c>
      <c r="C6" s="27"/>
      <c r="D6" s="27"/>
      <c r="E6" s="27"/>
      <c r="F6" s="27"/>
      <c r="I6" s="27"/>
      <c r="L6" s="26"/>
    </row>
    <row r="7" spans="1:13" x14ac:dyDescent="0.25">
      <c r="A7" s="40" t="s">
        <v>76</v>
      </c>
      <c r="B7" s="41">
        <f>B5+B6</f>
        <v>24031.195</v>
      </c>
      <c r="C7" s="41"/>
      <c r="D7" s="41"/>
      <c r="E7" s="41"/>
      <c r="F7" s="41"/>
      <c r="I7" s="27"/>
      <c r="L7" s="26"/>
    </row>
    <row r="8" spans="1:13" x14ac:dyDescent="0.25">
      <c r="I8" s="27"/>
      <c r="L8" s="26"/>
    </row>
    <row r="9" spans="1:13" x14ac:dyDescent="0.25">
      <c r="A9" s="29"/>
      <c r="I9" s="27"/>
      <c r="L9" s="26"/>
    </row>
    <row r="10" spans="1:13" ht="18.75" x14ac:dyDescent="0.3">
      <c r="A10" s="30" t="s">
        <v>39</v>
      </c>
      <c r="B10" s="31"/>
      <c r="C10" s="31"/>
      <c r="D10" s="31"/>
      <c r="E10" s="31"/>
      <c r="F10" s="31"/>
      <c r="I10" s="27"/>
    </row>
    <row r="11" spans="1:13" x14ac:dyDescent="0.25">
      <c r="B11" s="26" t="s">
        <v>89</v>
      </c>
      <c r="C11" s="26" t="s">
        <v>90</v>
      </c>
      <c r="D11" s="26" t="s">
        <v>94</v>
      </c>
      <c r="E11" s="26" t="s">
        <v>110</v>
      </c>
      <c r="F11" s="26" t="s">
        <v>111</v>
      </c>
      <c r="G11" s="25" t="s">
        <v>40</v>
      </c>
      <c r="H11" s="26" t="s">
        <v>59</v>
      </c>
      <c r="I11" s="27" t="s">
        <v>41</v>
      </c>
      <c r="J11" s="28" t="s">
        <v>106</v>
      </c>
      <c r="K11" s="28" t="s">
        <v>44</v>
      </c>
      <c r="L11" s="26" t="s">
        <v>45</v>
      </c>
      <c r="M11" s="25" t="s">
        <v>46</v>
      </c>
    </row>
    <row r="12" spans="1:13" x14ac:dyDescent="0.25">
      <c r="A12" s="25" t="s">
        <v>47</v>
      </c>
      <c r="B12" s="26">
        <v>1100</v>
      </c>
      <c r="C12" s="26">
        <v>100</v>
      </c>
      <c r="D12" s="26">
        <v>250</v>
      </c>
      <c r="E12" s="26">
        <v>150</v>
      </c>
      <c r="F12" s="26">
        <v>350</v>
      </c>
      <c r="G12" s="27">
        <f>SUM(B12:F12)</f>
        <v>1950</v>
      </c>
      <c r="H12" s="3">
        <f>'2020Budget'!B5</f>
        <v>3000</v>
      </c>
      <c r="I12" s="27">
        <f t="shared" ref="I12:I21" si="0">H12-G12</f>
        <v>1050</v>
      </c>
      <c r="J12" s="28">
        <f>I12/H12</f>
        <v>0.35</v>
      </c>
      <c r="K12" s="28">
        <f>5/12</f>
        <v>0.41666666666666669</v>
      </c>
      <c r="L12" s="14"/>
      <c r="M12" s="25" t="s">
        <v>112</v>
      </c>
    </row>
    <row r="13" spans="1:13" x14ac:dyDescent="0.25">
      <c r="A13" s="25" t="s">
        <v>48</v>
      </c>
      <c r="B13" s="26"/>
      <c r="C13" s="26"/>
      <c r="D13" s="26"/>
      <c r="E13" s="26">
        <v>100</v>
      </c>
      <c r="F13" s="26"/>
      <c r="G13" s="27">
        <f t="shared" ref="G13:G20" si="1">SUM(B13:F13)</f>
        <v>100</v>
      </c>
      <c r="H13" s="3">
        <f>'2020Budget'!B6</f>
        <v>0</v>
      </c>
      <c r="I13" s="27">
        <f t="shared" si="0"/>
        <v>-100</v>
      </c>
      <c r="J13" s="28" t="e">
        <f t="shared" ref="J13:J21" si="2">I13/H13</f>
        <v>#DIV/0!</v>
      </c>
      <c r="L13" s="14"/>
    </row>
    <row r="14" spans="1:13" x14ac:dyDescent="0.25">
      <c r="A14" s="25" t="s">
        <v>49</v>
      </c>
      <c r="B14" s="26">
        <v>100</v>
      </c>
      <c r="C14" s="26"/>
      <c r="D14" s="26"/>
      <c r="E14" s="26"/>
      <c r="F14" s="26"/>
      <c r="G14" s="27">
        <f t="shared" si="1"/>
        <v>100</v>
      </c>
      <c r="H14" s="3">
        <f>'2020Budget'!B7</f>
        <v>0</v>
      </c>
      <c r="I14" s="27">
        <f t="shared" si="0"/>
        <v>-100</v>
      </c>
      <c r="J14" s="28" t="e">
        <f t="shared" si="2"/>
        <v>#DIV/0!</v>
      </c>
      <c r="L14" s="14"/>
    </row>
    <row r="15" spans="1:13" x14ac:dyDescent="0.25">
      <c r="A15" s="25" t="s">
        <v>64</v>
      </c>
      <c r="B15" s="26">
        <v>2100</v>
      </c>
      <c r="C15" s="26">
        <v>100</v>
      </c>
      <c r="D15" s="26">
        <v>200</v>
      </c>
      <c r="E15" s="26">
        <v>300</v>
      </c>
      <c r="F15" s="26"/>
      <c r="G15" s="27">
        <f t="shared" si="1"/>
        <v>2700</v>
      </c>
      <c r="H15" s="3">
        <f>'2020Budget'!B8</f>
        <v>3000</v>
      </c>
      <c r="I15" s="27">
        <f t="shared" si="0"/>
        <v>300</v>
      </c>
      <c r="J15" s="28">
        <f t="shared" si="2"/>
        <v>0.1</v>
      </c>
      <c r="K15" s="28">
        <v>1</v>
      </c>
      <c r="L15" s="14"/>
    </row>
    <row r="16" spans="1:13" x14ac:dyDescent="0.25">
      <c r="A16" s="25" t="s">
        <v>50</v>
      </c>
      <c r="B16" s="26">
        <v>600</v>
      </c>
      <c r="C16" s="26">
        <v>100</v>
      </c>
      <c r="D16" s="26">
        <v>700</v>
      </c>
      <c r="E16" s="26">
        <v>2800</v>
      </c>
      <c r="F16" s="26">
        <v>750</v>
      </c>
      <c r="G16" s="27">
        <f t="shared" si="1"/>
        <v>4950</v>
      </c>
      <c r="H16" s="3">
        <f>'2020Budget'!B9</f>
        <v>8500</v>
      </c>
      <c r="I16" s="27">
        <f t="shared" si="0"/>
        <v>3550</v>
      </c>
      <c r="J16" s="28">
        <f t="shared" si="2"/>
        <v>0.41764705882352943</v>
      </c>
      <c r="K16" s="28" t="s">
        <v>117</v>
      </c>
      <c r="L16" s="14"/>
      <c r="M16" s="25" t="s">
        <v>115</v>
      </c>
    </row>
    <row r="17" spans="1:13" x14ac:dyDescent="0.25">
      <c r="A17" s="25" t="s">
        <v>51</v>
      </c>
      <c r="B17" s="26"/>
      <c r="C17" s="26"/>
      <c r="D17" s="26">
        <v>100</v>
      </c>
      <c r="E17" s="26">
        <v>550</v>
      </c>
      <c r="F17" s="26">
        <v>200</v>
      </c>
      <c r="G17" s="27">
        <f t="shared" si="1"/>
        <v>850</v>
      </c>
      <c r="H17" s="3">
        <f>'2020Budget'!B10</f>
        <v>2000</v>
      </c>
      <c r="I17" s="27">
        <f t="shared" si="0"/>
        <v>1150</v>
      </c>
      <c r="J17" s="28">
        <f t="shared" si="2"/>
        <v>0.57499999999999996</v>
      </c>
      <c r="L17" s="14"/>
      <c r="M17" s="25" t="s">
        <v>116</v>
      </c>
    </row>
    <row r="18" spans="1:13" x14ac:dyDescent="0.25">
      <c r="A18" s="25" t="s">
        <v>52</v>
      </c>
      <c r="B18" s="26">
        <v>100</v>
      </c>
      <c r="C18" s="26"/>
      <c r="D18" s="26"/>
      <c r="E18" s="26">
        <v>100</v>
      </c>
      <c r="F18" s="26">
        <v>600</v>
      </c>
      <c r="G18" s="27">
        <f t="shared" si="1"/>
        <v>800</v>
      </c>
      <c r="H18" s="3">
        <f>'2020Budget'!B11</f>
        <v>1500</v>
      </c>
      <c r="I18" s="27">
        <f t="shared" si="0"/>
        <v>700</v>
      </c>
      <c r="J18" s="28">
        <f t="shared" si="2"/>
        <v>0.46666666666666667</v>
      </c>
      <c r="K18" s="28">
        <f>5/12</f>
        <v>0.41666666666666669</v>
      </c>
      <c r="L18" s="14"/>
      <c r="M18" s="25" t="s">
        <v>113</v>
      </c>
    </row>
    <row r="19" spans="1:13" x14ac:dyDescent="0.25">
      <c r="A19" s="25" t="s">
        <v>60</v>
      </c>
      <c r="B19" s="26"/>
      <c r="C19" s="26"/>
      <c r="D19" s="26"/>
      <c r="E19" s="26">
        <v>2450</v>
      </c>
      <c r="F19" s="26">
        <v>400</v>
      </c>
      <c r="G19" s="27">
        <f t="shared" si="1"/>
        <v>2850</v>
      </c>
      <c r="H19" s="3">
        <f>'2020Budget'!B12</f>
        <v>6031.19</v>
      </c>
      <c r="I19" s="27">
        <f t="shared" si="0"/>
        <v>3181.1899999999996</v>
      </c>
      <c r="J19" s="28">
        <f t="shared" si="2"/>
        <v>0.52745643894488481</v>
      </c>
      <c r="K19" s="28" t="s">
        <v>107</v>
      </c>
      <c r="L19" s="14"/>
      <c r="M19" s="25" t="s">
        <v>114</v>
      </c>
    </row>
    <row r="20" spans="1:13" x14ac:dyDescent="0.25">
      <c r="A20" s="25" t="s">
        <v>18</v>
      </c>
      <c r="B20" s="26"/>
      <c r="C20" s="26"/>
      <c r="D20" s="26"/>
      <c r="E20" s="26"/>
      <c r="F20" s="26"/>
      <c r="G20" s="27">
        <f t="shared" si="1"/>
        <v>0</v>
      </c>
      <c r="H20" s="3">
        <f>'2020Budget'!B13</f>
        <v>0</v>
      </c>
      <c r="I20" s="27">
        <f t="shared" si="0"/>
        <v>0</v>
      </c>
      <c r="J20" s="28" t="e">
        <f t="shared" si="2"/>
        <v>#DIV/0!</v>
      </c>
      <c r="L20" s="26"/>
    </row>
    <row r="21" spans="1:13" x14ac:dyDescent="0.25">
      <c r="A21" s="32" t="s">
        <v>0</v>
      </c>
      <c r="B21" s="16">
        <f t="shared" ref="B21:H21" si="3">SUM(B12:B20)</f>
        <v>4000</v>
      </c>
      <c r="C21" s="16">
        <f t="shared" si="3"/>
        <v>300</v>
      </c>
      <c r="D21" s="16">
        <f t="shared" si="3"/>
        <v>1250</v>
      </c>
      <c r="E21" s="16">
        <f>SUM(E12:E20)</f>
        <v>6450</v>
      </c>
      <c r="F21" s="16">
        <f>SUM(F12:F20)</f>
        <v>2300</v>
      </c>
      <c r="G21" s="16">
        <f t="shared" si="3"/>
        <v>14300</v>
      </c>
      <c r="H21" s="5">
        <f t="shared" si="3"/>
        <v>24031.19</v>
      </c>
      <c r="I21" s="17">
        <f t="shared" si="0"/>
        <v>9731.1899999999987</v>
      </c>
      <c r="J21" s="34">
        <f t="shared" si="2"/>
        <v>0.40493999672925057</v>
      </c>
      <c r="K21" s="34"/>
      <c r="L21" s="16"/>
      <c r="M21" s="35"/>
    </row>
    <row r="24" spans="1:13" x14ac:dyDescent="0.25">
      <c r="I24" s="28"/>
    </row>
    <row r="25" spans="1:13" x14ac:dyDescent="0.25">
      <c r="A25" s="37" t="s">
        <v>108</v>
      </c>
    </row>
    <row r="26" spans="1:13" x14ac:dyDescent="0.25">
      <c r="A26" s="29" t="s">
        <v>109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6"/>
  <sheetViews>
    <sheetView tabSelected="1" workbookViewId="0">
      <selection activeCell="M30" sqref="M30"/>
    </sheetView>
  </sheetViews>
  <sheetFormatPr defaultColWidth="9.140625" defaultRowHeight="15" x14ac:dyDescent="0.25"/>
  <cols>
    <col min="1" max="1" width="38" style="25" bestFit="1" customWidth="1"/>
    <col min="2" max="2" width="12.140625" style="25" bestFit="1" customWidth="1"/>
    <col min="3" max="7" width="12.140625" style="25" customWidth="1"/>
    <col min="8" max="8" width="11.5703125" style="25" bestFit="1" customWidth="1"/>
    <col min="9" max="9" width="25.28515625" style="25" customWidth="1"/>
    <col min="10" max="10" width="17.42578125" style="25" bestFit="1" customWidth="1"/>
    <col min="11" max="11" width="13.140625" style="28" customWidth="1"/>
    <col min="12" max="12" width="11.7109375" style="28" bestFit="1" customWidth="1"/>
    <col min="13" max="13" width="20.28515625" style="25" bestFit="1" customWidth="1"/>
    <col min="14" max="14" width="33.42578125" style="25" bestFit="1" customWidth="1"/>
    <col min="15" max="16384" width="9.140625" style="25"/>
  </cols>
  <sheetData>
    <row r="1" spans="1:14" x14ac:dyDescent="0.25">
      <c r="A1" s="25" t="s">
        <v>73</v>
      </c>
      <c r="J1" s="27"/>
      <c r="M1" s="26"/>
    </row>
    <row r="2" spans="1:14" x14ac:dyDescent="0.25">
      <c r="J2" s="27"/>
      <c r="M2" s="26"/>
    </row>
    <row r="3" spans="1:14" ht="18.75" x14ac:dyDescent="0.3">
      <c r="A3" s="30" t="s">
        <v>74</v>
      </c>
      <c r="B3" s="30"/>
      <c r="C3" s="30"/>
      <c r="D3" s="30"/>
      <c r="E3" s="30"/>
      <c r="F3" s="30"/>
      <c r="G3" s="30"/>
      <c r="J3" s="27"/>
      <c r="M3" s="26"/>
    </row>
    <row r="4" spans="1:14" x14ac:dyDescent="0.25">
      <c r="B4"/>
      <c r="C4"/>
      <c r="D4"/>
      <c r="E4"/>
      <c r="F4"/>
      <c r="G4"/>
      <c r="J4" s="27"/>
      <c r="M4" s="26"/>
    </row>
    <row r="5" spans="1:14" x14ac:dyDescent="0.25">
      <c r="A5" s="25" t="s">
        <v>77</v>
      </c>
      <c r="B5" s="39">
        <f>'2020Budget'!B34</f>
        <v>8393.0999999999985</v>
      </c>
      <c r="C5" s="39"/>
      <c r="D5" s="39"/>
      <c r="E5" s="39"/>
      <c r="F5" s="39"/>
      <c r="G5" s="39"/>
      <c r="J5" s="27"/>
      <c r="M5" s="26"/>
    </row>
    <row r="6" spans="1:14" x14ac:dyDescent="0.25">
      <c r="A6" s="25" t="s">
        <v>75</v>
      </c>
      <c r="B6" s="27">
        <f>'2020Budget'!B31</f>
        <v>15638.094999999999</v>
      </c>
      <c r="C6" s="27"/>
      <c r="D6" s="27"/>
      <c r="E6" s="27"/>
      <c r="F6" s="27"/>
      <c r="G6" s="27"/>
      <c r="J6" s="27"/>
      <c r="M6" s="26"/>
    </row>
    <row r="7" spans="1:14" x14ac:dyDescent="0.25">
      <c r="A7" s="40" t="s">
        <v>76</v>
      </c>
      <c r="B7" s="41">
        <f>B5+B6</f>
        <v>24031.195</v>
      </c>
      <c r="C7" s="41"/>
      <c r="D7" s="41"/>
      <c r="E7" s="41"/>
      <c r="F7" s="41"/>
      <c r="G7" s="41"/>
      <c r="J7" s="27"/>
      <c r="M7" s="26"/>
    </row>
    <row r="8" spans="1:14" x14ac:dyDescent="0.25">
      <c r="J8" s="27"/>
      <c r="M8" s="26"/>
    </row>
    <row r="9" spans="1:14" x14ac:dyDescent="0.25">
      <c r="A9" s="29"/>
      <c r="J9" s="27"/>
      <c r="M9" s="26"/>
    </row>
    <row r="10" spans="1:14" ht="18.75" x14ac:dyDescent="0.3">
      <c r="A10" s="30" t="s">
        <v>39</v>
      </c>
      <c r="B10" s="31"/>
      <c r="C10" s="31"/>
      <c r="D10" s="31"/>
      <c r="E10" s="31"/>
      <c r="F10" s="31"/>
      <c r="G10" s="31"/>
      <c r="J10" s="27"/>
    </row>
    <row r="11" spans="1:14" x14ac:dyDescent="0.25">
      <c r="B11" s="26" t="s">
        <v>89</v>
      </c>
      <c r="C11" s="26" t="s">
        <v>90</v>
      </c>
      <c r="D11" s="26" t="s">
        <v>94</v>
      </c>
      <c r="E11" s="26" t="s">
        <v>110</v>
      </c>
      <c r="F11" s="26" t="s">
        <v>111</v>
      </c>
      <c r="G11" s="26" t="s">
        <v>118</v>
      </c>
      <c r="H11" s="25" t="s">
        <v>40</v>
      </c>
      <c r="I11" s="26" t="s">
        <v>59</v>
      </c>
      <c r="J11" s="27" t="s">
        <v>41</v>
      </c>
      <c r="K11" s="28" t="s">
        <v>106</v>
      </c>
      <c r="L11" s="28" t="s">
        <v>44</v>
      </c>
      <c r="M11" s="26" t="s">
        <v>45</v>
      </c>
      <c r="N11" s="25" t="s">
        <v>46</v>
      </c>
    </row>
    <row r="12" spans="1:14" x14ac:dyDescent="0.25">
      <c r="A12" s="25" t="s">
        <v>47</v>
      </c>
      <c r="B12" s="26">
        <v>1100</v>
      </c>
      <c r="C12" s="26">
        <v>100</v>
      </c>
      <c r="D12" s="26">
        <v>250</v>
      </c>
      <c r="E12" s="26">
        <v>150</v>
      </c>
      <c r="F12" s="26">
        <v>350</v>
      </c>
      <c r="G12" s="26">
        <v>300</v>
      </c>
      <c r="H12" s="27">
        <f>SUM(B12:G12)</f>
        <v>2250</v>
      </c>
      <c r="I12" s="3">
        <f>'2020Budget'!B5</f>
        <v>3000</v>
      </c>
      <c r="J12" s="27">
        <f t="shared" ref="J12:J21" si="0">I12-H12</f>
        <v>750</v>
      </c>
      <c r="K12" s="28">
        <f>J12/I12</f>
        <v>0.25</v>
      </c>
      <c r="L12" s="28">
        <f>6/12</f>
        <v>0.5</v>
      </c>
      <c r="M12" s="14" t="s">
        <v>123</v>
      </c>
    </row>
    <row r="13" spans="1:14" x14ac:dyDescent="0.25">
      <c r="A13" s="25" t="s">
        <v>48</v>
      </c>
      <c r="B13" s="26"/>
      <c r="C13" s="26"/>
      <c r="D13" s="26"/>
      <c r="E13" s="26">
        <v>100</v>
      </c>
      <c r="F13" s="26"/>
      <c r="G13" s="26"/>
      <c r="H13" s="27">
        <f t="shared" ref="H13:H20" si="1">SUM(B13:G13)</f>
        <v>100</v>
      </c>
      <c r="I13" s="3">
        <f>'2020Budget'!B6</f>
        <v>0</v>
      </c>
      <c r="J13" s="27">
        <f t="shared" si="0"/>
        <v>-100</v>
      </c>
      <c r="K13" s="28" t="e">
        <f t="shared" ref="K13:K21" si="2">J13/I13</f>
        <v>#DIV/0!</v>
      </c>
      <c r="M13" s="14"/>
    </row>
    <row r="14" spans="1:14" x14ac:dyDescent="0.25">
      <c r="A14" s="25" t="s">
        <v>49</v>
      </c>
      <c r="B14" s="26">
        <v>100</v>
      </c>
      <c r="C14" s="26"/>
      <c r="D14" s="26"/>
      <c r="E14" s="26"/>
      <c r="F14" s="26"/>
      <c r="G14" s="26"/>
      <c r="H14" s="27">
        <f t="shared" si="1"/>
        <v>100</v>
      </c>
      <c r="I14" s="3">
        <f>'2020Budget'!B7</f>
        <v>0</v>
      </c>
      <c r="J14" s="27">
        <f t="shared" si="0"/>
        <v>-100</v>
      </c>
      <c r="K14" s="28" t="e">
        <f t="shared" si="2"/>
        <v>#DIV/0!</v>
      </c>
      <c r="M14" s="14"/>
    </row>
    <row r="15" spans="1:14" x14ac:dyDescent="0.25">
      <c r="A15" s="25" t="s">
        <v>64</v>
      </c>
      <c r="B15" s="26">
        <v>2100</v>
      </c>
      <c r="C15" s="26">
        <v>100</v>
      </c>
      <c r="D15" s="26">
        <v>200</v>
      </c>
      <c r="E15" s="26">
        <v>300</v>
      </c>
      <c r="F15" s="26"/>
      <c r="G15" s="26"/>
      <c r="H15" s="27">
        <f t="shared" si="1"/>
        <v>2700</v>
      </c>
      <c r="I15" s="3">
        <f>'2020Budget'!B8</f>
        <v>3000</v>
      </c>
      <c r="J15" s="27">
        <f t="shared" si="0"/>
        <v>300</v>
      </c>
      <c r="K15" s="28">
        <f t="shared" si="2"/>
        <v>0.1</v>
      </c>
      <c r="L15" s="28">
        <v>1</v>
      </c>
      <c r="M15" s="14"/>
    </row>
    <row r="16" spans="1:14" x14ac:dyDescent="0.25">
      <c r="A16" s="25" t="s">
        <v>50</v>
      </c>
      <c r="B16" s="26">
        <v>600</v>
      </c>
      <c r="C16" s="26">
        <v>100</v>
      </c>
      <c r="D16" s="26">
        <v>700</v>
      </c>
      <c r="E16" s="26">
        <v>2800</v>
      </c>
      <c r="F16" s="26">
        <v>750</v>
      </c>
      <c r="G16" s="26">
        <v>200</v>
      </c>
      <c r="H16" s="27">
        <f t="shared" si="1"/>
        <v>5150</v>
      </c>
      <c r="I16" s="3">
        <f>'2020Budget'!B9</f>
        <v>8500</v>
      </c>
      <c r="J16" s="27">
        <f t="shared" si="0"/>
        <v>3350</v>
      </c>
      <c r="K16" s="28">
        <f t="shared" si="2"/>
        <v>0.39411764705882352</v>
      </c>
      <c r="L16" s="28" t="s">
        <v>117</v>
      </c>
      <c r="M16" s="14" t="s">
        <v>122</v>
      </c>
    </row>
    <row r="17" spans="1:14" x14ac:dyDescent="0.25">
      <c r="A17" s="25" t="s">
        <v>51</v>
      </c>
      <c r="B17" s="26"/>
      <c r="C17" s="26"/>
      <c r="D17" s="26">
        <v>100</v>
      </c>
      <c r="E17" s="26">
        <v>550</v>
      </c>
      <c r="F17" s="26">
        <v>200</v>
      </c>
      <c r="G17" s="26">
        <v>200</v>
      </c>
      <c r="H17" s="27">
        <f t="shared" si="1"/>
        <v>1050</v>
      </c>
      <c r="I17" s="3">
        <f>'2020Budget'!B10</f>
        <v>2000</v>
      </c>
      <c r="J17" s="27">
        <f t="shared" si="0"/>
        <v>950</v>
      </c>
      <c r="K17" s="28">
        <f t="shared" si="2"/>
        <v>0.47499999999999998</v>
      </c>
      <c r="M17" s="14" t="s">
        <v>121</v>
      </c>
    </row>
    <row r="18" spans="1:14" x14ac:dyDescent="0.25">
      <c r="A18" s="25" t="s">
        <v>52</v>
      </c>
      <c r="B18" s="26">
        <v>100</v>
      </c>
      <c r="C18" s="26"/>
      <c r="D18" s="26"/>
      <c r="E18" s="26">
        <v>100</v>
      </c>
      <c r="F18" s="26">
        <v>600</v>
      </c>
      <c r="G18" s="26">
        <v>100</v>
      </c>
      <c r="H18" s="27">
        <f t="shared" si="1"/>
        <v>900</v>
      </c>
      <c r="I18" s="3">
        <f>'2020Budget'!B11</f>
        <v>1500</v>
      </c>
      <c r="J18" s="27">
        <f t="shared" si="0"/>
        <v>600</v>
      </c>
      <c r="K18" s="28">
        <f t="shared" si="2"/>
        <v>0.4</v>
      </c>
      <c r="L18" s="28">
        <f>6/12</f>
        <v>0.5</v>
      </c>
      <c r="M18" s="14" t="s">
        <v>120</v>
      </c>
    </row>
    <row r="19" spans="1:14" x14ac:dyDescent="0.25">
      <c r="A19" s="25" t="s">
        <v>60</v>
      </c>
      <c r="B19" s="26"/>
      <c r="C19" s="26"/>
      <c r="D19" s="26"/>
      <c r="E19" s="26">
        <v>2450</v>
      </c>
      <c r="F19" s="26">
        <v>400</v>
      </c>
      <c r="G19" s="26">
        <v>400</v>
      </c>
      <c r="H19" s="27">
        <f t="shared" si="1"/>
        <v>3250</v>
      </c>
      <c r="I19" s="3">
        <f>'2020Budget'!B12</f>
        <v>6031.19</v>
      </c>
      <c r="J19" s="27">
        <f t="shared" si="0"/>
        <v>2781.1899999999996</v>
      </c>
      <c r="K19" s="28">
        <f t="shared" si="2"/>
        <v>0.46113453563890372</v>
      </c>
      <c r="L19" s="28" t="s">
        <v>107</v>
      </c>
      <c r="M19" s="14" t="s">
        <v>119</v>
      </c>
    </row>
    <row r="20" spans="1:14" x14ac:dyDescent="0.25">
      <c r="A20" s="25" t="s">
        <v>18</v>
      </c>
      <c r="B20" s="26"/>
      <c r="C20" s="26"/>
      <c r="D20" s="26"/>
      <c r="E20" s="26"/>
      <c r="F20" s="26"/>
      <c r="G20" s="26"/>
      <c r="H20" s="27">
        <f t="shared" si="1"/>
        <v>0</v>
      </c>
      <c r="I20" s="3">
        <f>'2020Budget'!B13</f>
        <v>0</v>
      </c>
      <c r="J20" s="27">
        <f t="shared" si="0"/>
        <v>0</v>
      </c>
      <c r="K20" s="28" t="e">
        <f t="shared" si="2"/>
        <v>#DIV/0!</v>
      </c>
      <c r="M20" s="26"/>
    </row>
    <row r="21" spans="1:14" x14ac:dyDescent="0.25">
      <c r="A21" s="32" t="s">
        <v>0</v>
      </c>
      <c r="B21" s="16">
        <f t="shared" ref="B21:I21" si="3">SUM(B12:B20)</f>
        <v>4000</v>
      </c>
      <c r="C21" s="16">
        <f t="shared" si="3"/>
        <v>300</v>
      </c>
      <c r="D21" s="16">
        <f t="shared" si="3"/>
        <v>1250</v>
      </c>
      <c r="E21" s="16">
        <f>SUM(E12:E20)</f>
        <v>6450</v>
      </c>
      <c r="F21" s="16">
        <f>SUM(F12:F20)</f>
        <v>2300</v>
      </c>
      <c r="G21" s="16">
        <f>SUM(G12:G20)</f>
        <v>1200</v>
      </c>
      <c r="H21" s="16">
        <f t="shared" si="3"/>
        <v>15500</v>
      </c>
      <c r="I21" s="5">
        <f t="shared" si="3"/>
        <v>24031.19</v>
      </c>
      <c r="J21" s="17">
        <f t="shared" si="0"/>
        <v>8531.1899999999987</v>
      </c>
      <c r="K21" s="33">
        <f t="shared" si="2"/>
        <v>0.35500489155967718</v>
      </c>
      <c r="L21" s="34"/>
      <c r="M21" s="16"/>
      <c r="N21" s="35"/>
    </row>
    <row r="24" spans="1:14" x14ac:dyDescent="0.25">
      <c r="J24" s="28"/>
    </row>
    <row r="25" spans="1:14" x14ac:dyDescent="0.25">
      <c r="A25" s="37" t="s">
        <v>108</v>
      </c>
    </row>
    <row r="26" spans="1:14" x14ac:dyDescent="0.25">
      <c r="A26" s="29" t="s">
        <v>109</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2019DraftBudget</vt:lpstr>
      <vt:lpstr>2020Budget</vt:lpstr>
      <vt:lpstr>Jan 2020</vt:lpstr>
      <vt:lpstr>Feb 2020</vt:lpstr>
      <vt:lpstr>Mar 2020</vt:lpstr>
      <vt:lpstr>Apr 2020</vt:lpstr>
      <vt:lpstr>May 2020</vt:lpstr>
      <vt:lpstr>June 2020</vt:lpstr>
    </vt:vector>
  </TitlesOfParts>
  <Company>Selkirk College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Ian Parfitt</dc:creator>
  <cp:lastModifiedBy>idennis</cp:lastModifiedBy>
  <dcterms:created xsi:type="dcterms:W3CDTF">2016-02-24T17:46:17Z</dcterms:created>
  <dcterms:modified xsi:type="dcterms:W3CDTF">2020-07-13T23:08:54Z</dcterms:modified>
</cp:coreProperties>
</file>